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F00154FS01\Users$\jim_fiskal\Desktop\"/>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2300" tabRatio="56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7" i="5" l="1"/>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4" i="6" l="1"/>
  <c r="C8" i="6"/>
  <c r="B32" i="6"/>
  <c r="C11" i="6"/>
  <c r="C9" i="6"/>
  <c r="C12" i="6"/>
  <c r="C7" i="6"/>
  <c r="C10"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0" i="6" l="1"/>
  <c r="D40" i="6" s="1"/>
  <c r="H35" i="6"/>
  <c r="D35"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<sst xmlns="http://schemas.openxmlformats.org/spreadsheetml/2006/main" count="21809" uniqueCount="15518">
  <si>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</si>
  <si>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</si>
  <si>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</si>
  <si>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</si>
  <si>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</si>
  <si>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</si>
  <si>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</si>
  <si>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</si>
  <si>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</si>
  <si>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</si>
  <si>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</si>
  <si>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</si>
  <si>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</si>
  <si>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</si>
  <si>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</si>
  <si>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</si>
  <si>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</si>
  <si>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</si>
  <si>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</si>
  <si>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</si>
  <si>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</si>
  <si>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</si>
  <si>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</si>
  <si>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</si>
  <si>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</si>
  <si>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</si>
  <si>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</si>
  <si>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</si>
  <si>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</si>
  <si>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</si>
  <si>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</si>
  <si>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</si>
  <si>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</si>
  <si>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</si>
  <si>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</si>
  <si>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</si>
  <si>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</si>
  <si>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</si>
  <si>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</si>
  <si>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</si>
  <si>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</si>
  <si>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</si>
  <si>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</si>
  <si>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</si>
  <si>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</si>
  <si>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</si>
  <si>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</si>
  <si>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</si>
  <si>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</si>
  <si>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</si>
  <si>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</si>
  <si>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</si>
  <si>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</si>
  <si>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</si>
  <si>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</si>
  <si>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</si>
  <si>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</si>
  <si>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</si>
  <si>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</si>
  <si>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</si>
  <si>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</si>
  <si>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</si>
  <si>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</si>
  <si>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</si>
  <si>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</si>
  <si>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</si>
  <si>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</si>
  <si>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</si>
  <si>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</si>
  <si>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</si>
  <si>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</si>
  <si>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</si>
  <si>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</si>
  <si>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</si>
  <si>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</si>
  <si>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</si>
  <si>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</si>
  <si>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</si>
  <si>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</si>
  <si>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</si>
  <si>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</si>
  <si>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</si>
  <si>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</si>
  <si>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</si>
  <si>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</si>
  <si>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</si>
  <si>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</si>
  <si>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</si>
  <si>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</si>
  <si>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</si>
  <si>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</si>
  <si>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</si>
  <si>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</si>
  <si>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</si>
  <si>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</si>
  <si>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</si>
  <si>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</si>
  <si>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</si>
  <si>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</si>
  <si>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</si>
  <si>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</si>
  <si>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</si>
  <si>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</si>
  <si>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</si>
  <si>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</si>
  <si>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</si>
  <si>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</si>
  <si>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</si>
  <si>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</si>
  <si>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</si>
  <si>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</si>
  <si>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</si>
  <si>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</si>
  <si>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</si>
  <si>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</si>
  <si>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</si>
  <si>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</si>
  <si>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</si>
  <si>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</si>
  <si>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</si>
  <si>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</si>
  <si>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</si>
  <si>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</si>
  <si>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</si>
  <si>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</si>
  <si>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</si>
  <si>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</si>
  <si>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</si>
  <si>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</si>
  <si>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</si>
  <si>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</si>
  <si>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</si>
  <si>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</si>
  <si>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</si>
  <si>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</si>
  <si>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</si>
  <si>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</si>
  <si>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</si>
  <si>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</si>
  <si>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</si>
  <si>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</si>
  <si>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</si>
  <si>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</si>
  <si>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</si>
  <si>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</si>
  <si>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</si>
  <si>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</si>
  <si>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</si>
  <si>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</si>
  <si>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</si>
  <si>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</si>
  <si>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</si>
  <si>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</si>
  <si>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</si>
  <si>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</si>
  <si>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</si>
  <si>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</si>
  <si>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</si>
  <si>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</si>
  <si>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</si>
  <si>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</si>
  <si>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</si>
  <si>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</si>
  <si>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</si>
  <si>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</si>
  <si>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</si>
  <si>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</si>
  <si>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</si>
  <si>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</si>
  <si>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</si>
  <si>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</si>
  <si>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</si>
  <si>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</si>
  <si>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</si>
  <si>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</si>
  <si>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</si>
  <si>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</si>
  <si>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</si>
  <si>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</si>
  <si>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</si>
  <si>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</si>
  <si>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</si>
  <si>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</si>
  <si>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</si>
  <si>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</si>
  <si>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</si>
  <si>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</si>
  <si>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</si>
  <si>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</si>
  <si>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</si>
  <si>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</si>
  <si>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</si>
  <si>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</si>
  <si>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</si>
  <si>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</si>
  <si>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</si>
  <si>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</si>
  <si>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</si>
  <si>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</si>
  <si>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</si>
  <si>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</si>
  <si>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</si>
  <si>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</si>
  <si>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</si>
  <si>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</si>
  <si>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</si>
  <si>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</si>
  <si>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</si>
  <si>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</si>
  <si>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</si>
  <si>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</si>
  <si>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</si>
  <si>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</si>
  <si>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</si>
  <si>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</si>
  <si>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</si>
  <si>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</si>
  <si>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</si>
  <si>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</si>
  <si>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</si>
  <si>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</si>
  <si>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</si>
  <si>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</si>
  <si>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</si>
  <si>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</si>
  <si>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</si>
  <si>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</si>
  <si>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</si>
  <si>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</si>
  <si>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</si>
  <si>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</si>
  <si>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</si>
  <si>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</si>
  <si>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</si>
  <si>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</si>
  <si>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</si>
  <si>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</si>
  <si>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</si>
  <si>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</si>
  <si>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</si>
  <si>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</si>
  <si>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</si>
  <si>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</si>
  <si>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</si>
  <si>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</si>
  <si>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</si>
  <si>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</si>
  <si>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</si>
  <si>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</si>
  <si>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</si>
  <si>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</si>
  <si>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</si>
  <si>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</si>
  <si>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</si>
  <si>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</si>
  <si>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</si>
  <si>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</si>
  <si>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</si>
  <si>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</si>
  <si>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</si>
  <si>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</si>
  <si>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</si>
  <si>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</si>
  <si>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</si>
  <si>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</si>
  <si>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</si>
  <si>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</si>
  <si>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</si>
  <si>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</si>
  <si>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</si>
  <si>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</si>
  <si>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</si>
  <si>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</si>
  <si>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</si>
  <si>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</si>
  <si>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</si>
  <si>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</si>
  <si>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</si>
  <si>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</si>
  <si>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</si>
  <si>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</si>
  <si>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</si>
  <si>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</si>
  <si>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</si>
  <si>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</si>
  <si>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</si>
  <si>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</si>
  <si>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</si>
  <si>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</si>
  <si>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</si>
  <si>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</si>
  <si>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</si>
  <si>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</si>
  <si>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</si>
  <si>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</si>
  <si>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</si>
  <si>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</si>
  <si>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</si>
  <si>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</si>
  <si>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</si>
  <si>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</si>
  <si>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</si>
  <si>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</si>
  <si>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</si>
  <si>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</si>
  <si>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</si>
  <si>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</si>
  <si>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</si>
  <si>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</si>
  <si>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</si>
  <si>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</si>
  <si>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</si>
  <si>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</si>
  <si>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</si>
  <si>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</si>
  <si>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</si>
  <si>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</si>
  <si>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</si>
  <si>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</si>
  <si>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</si>
  <si>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</si>
  <si>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</si>
  <si>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</si>
  <si>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</si>
  <si>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</si>
  <si>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</si>
  <si>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</si>
  <si>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</si>
  <si>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</si>
  <si>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</si>
  <si>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</si>
  <si>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</si>
  <si>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</si>
  <si>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</si>
  <si>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</si>
  <si>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</si>
  <si>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</si>
  <si>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</si>
  <si>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</si>
  <si>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</si>
  <si>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</si>
  <si>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</si>
  <si>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</si>
  <si>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</si>
  <si>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</si>
  <si>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</si>
  <si>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</si>
  <si>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</si>
  <si>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</si>
  <si>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</si>
  <si>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</si>
  <si>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</si>
  <si>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</si>
  <si>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</si>
  <si>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</si>
  <si>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</si>
  <si>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</si>
  <si>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</si>
  <si>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</si>
  <si>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</si>
  <si>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</si>
  <si>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</si>
  <si>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</si>
  <si>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</si>
  <si>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</si>
  <si>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</si>
  <si>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</si>
  <si>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</si>
  <si>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</si>
  <si>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</si>
  <si>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</si>
  <si>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</si>
  <si>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</si>
  <si>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</si>
  <si>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</si>
  <si>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</si>
  <si>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</si>
  <si>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</si>
  <si>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</si>
  <si>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</si>
  <si>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</si>
  <si>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</si>
  <si>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</si>
  <si>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</si>
  <si>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</si>
  <si>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</si>
  <si>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</si>
  <si>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</si>
  <si>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</si>
  <si>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</si>
  <si>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</si>
  <si>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</si>
  <si>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</si>
  <si>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</si>
  <si>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</si>
  <si>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</si>
  <si>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</si>
  <si>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</si>
  <si>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</si>
  <si>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</si>
  <si>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</si>
  <si>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</si>
  <si>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</si>
  <si>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</si>
  <si>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</si>
  <si>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</si>
  <si>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</si>
  <si>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</si>
  <si>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</si>
  <si>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</si>
  <si>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</si>
  <si>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</si>
  <si>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</si>
  <si>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</si>
  <si>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</si>
  <si>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</si>
  <si>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</si>
  <si>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</si>
  <si>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</si>
  <si>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</si>
  <si>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</si>
  <si>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</si>
  <si>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</si>
  <si>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</si>
  <si>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</si>
  <si>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</si>
  <si>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</si>
  <si>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</si>
  <si>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</si>
  <si>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</si>
  <si>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</si>
  <si>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</si>
  <si>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</si>
  <si>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</si>
  <si>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</si>
  <si>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</si>
  <si>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</si>
  <si>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</si>
  <si>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</si>
  <si>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</si>
  <si>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</si>
  <si>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</si>
  <si>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</si>
  <si>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</si>
  <si>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</si>
  <si>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</si>
  <si>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</si>
  <si>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</si>
  <si>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</si>
  <si>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</si>
  <si>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</si>
  <si>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</si>
  <si>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</si>
  <si>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</si>
  <si>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</si>
  <si>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</si>
  <si>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</si>
  <si>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</si>
  <si>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</si>
  <si>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</si>
  <si>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</si>
  <si>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</si>
  <si>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</si>
  <si>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</si>
  <si>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</si>
  <si>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</si>
  <si>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</si>
  <si>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</si>
  <si>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</si>
  <si>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</si>
  <si>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</si>
  <si>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</si>
  <si>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</si>
  <si>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</si>
  <si>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</si>
  <si>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</si>
  <si>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</si>
  <si>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</si>
  <si>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</si>
  <si>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</si>
  <si>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</si>
  <si>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</si>
  <si>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</si>
  <si>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</si>
  <si>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</si>
  <si>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</si>
  <si>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</si>
  <si>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</si>
  <si>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</si>
  <si>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</si>
  <si>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</si>
  <si>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</si>
  <si>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</si>
  <si>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</si>
  <si>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</si>
  <si>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</si>
  <si>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</si>
  <si>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</si>
  <si>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</si>
  <si>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</si>
  <si>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</si>
  <si>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</si>
  <si>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</si>
  <si>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</si>
  <si>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</si>
  <si>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</si>
  <si>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</si>
  <si>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</si>
  <si>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</si>
  <si>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</si>
  <si>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</si>
  <si>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</si>
  <si>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</si>
  <si>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</si>
  <si>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</si>
  <si>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</si>
  <si>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</si>
  <si>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</si>
  <si>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</si>
  <si>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</si>
  <si>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</si>
  <si>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</si>
  <si>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</si>
  <si>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</si>
  <si>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</si>
  <si>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</si>
  <si>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</si>
  <si>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</si>
  <si>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</si>
  <si>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</si>
  <si>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</si>
  <si>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</si>
  <si>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</si>
  <si>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</si>
  <si>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</si>
  <si>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</si>
  <si>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</si>
  <si>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</si>
  <si>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</si>
  <si>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</si>
  <si>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</si>
  <si>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</si>
  <si>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</si>
  <si>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</si>
  <si>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</si>
  <si>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</si>
  <si>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</si>
  <si>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</si>
  <si>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</si>
  <si>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</si>
  <si>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</si>
  <si>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</si>
  <si>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</si>
  <si>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</si>
  <si>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</si>
  <si>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</si>
  <si>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</si>
  <si>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</si>
  <si>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</si>
  <si>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</si>
  <si>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</si>
  <si>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</si>
  <si>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</si>
  <si>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</si>
  <si>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</si>
  <si>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</si>
  <si>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</si>
  <si>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</si>
  <si>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</si>
  <si>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</si>
  <si>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</si>
  <si>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</si>
  <si>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</si>
  <si>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</si>
  <si>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</si>
  <si>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</si>
  <si>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</si>
  <si>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</si>
  <si>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</si>
  <si>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</si>
  <si>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</si>
  <si>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</si>
  <si>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</si>
  <si>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</si>
  <si>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</si>
  <si>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</si>
  <si>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</si>
  <si>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</si>
  <si>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</si>
  <si>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</si>
  <si>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</si>
  <si>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</si>
  <si>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</si>
  <si>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</si>
  <si>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</si>
  <si>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</si>
  <si>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</si>
  <si>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</si>
  <si>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</si>
  <si>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</si>
  <si>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</si>
  <si>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</si>
  <si>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</si>
  <si>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</si>
  <si>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</si>
  <si>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</si>
  <si>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</si>
  <si>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</si>
  <si>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</si>
  <si>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</si>
  <si>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</si>
  <si>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</si>
  <si>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</si>
  <si>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</si>
  <si>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</si>
  <si>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</si>
  <si>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</si>
  <si>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</si>
  <si>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</si>
  <si>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</si>
  <si>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</si>
  <si>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</si>
  <si>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</si>
  <si>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</si>
  <si>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</si>
  <si>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</si>
  <si>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</si>
  <si>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</si>
  <si>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</si>
  <si>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</si>
  <si>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</si>
  <si>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</si>
  <si>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</si>
  <si>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</si>
  <si>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</si>
  <si>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</si>
  <si>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</si>
  <si>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</si>
  <si>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</si>
  <si>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</si>
  <si>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</si>
  <si>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</si>
  <si>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</si>
  <si>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</si>
  <si>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</si>
  <si>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</si>
  <si>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</si>
  <si>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</si>
  <si>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</si>
  <si>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</si>
  <si>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</si>
  <si>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</si>
  <si>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</si>
  <si>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</si>
  <si>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</si>
  <si>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</si>
  <si>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</si>
  <si>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</si>
  <si>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</si>
  <si>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</si>
  <si>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</si>
  <si>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</si>
  <si>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</si>
  <si>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</si>
  <si>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</si>
  <si>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</si>
  <si>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</si>
  <si>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</si>
  <si>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</si>
  <si>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</si>
  <si>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</si>
  <si>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</si>
  <si>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</si>
  <si>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</si>
  <si>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</si>
  <si>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</si>
  <si>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</si>
  <si>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</si>
  <si>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</si>
  <si>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</si>
  <si>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</si>
  <si>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</si>
  <si>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</si>
  <si>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</si>
  <si>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</si>
  <si>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</si>
  <si>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</si>
  <si>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</si>
  <si>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</si>
  <si>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</si>
  <si>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</si>
  <si>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</si>
  <si>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</si>
  <si>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</si>
  <si>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</si>
  <si>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</si>
  <si>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</si>
  <si>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</si>
  <si>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</si>
  <si>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</si>
  <si>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</si>
  <si>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</si>
  <si>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</si>
  <si>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</si>
  <si>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</si>
  <si>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</si>
  <si>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</si>
  <si>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</si>
  <si>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</si>
  <si>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</si>
  <si>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</si>
  <si>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</si>
  <si>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</si>
  <si>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</si>
  <si>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</si>
  <si>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</si>
  <si>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</si>
  <si>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</si>
  <si>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</si>
  <si>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</si>
  <si>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</si>
  <si>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</si>
  <si>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</si>
  <si>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</si>
  <si>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</si>
  <si>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</si>
  <si>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</si>
  <si>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</si>
  <si>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</si>
  <si>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</si>
  <si>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</si>
  <si>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</si>
  <si>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</si>
  <si>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</si>
  <si>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</si>
  <si>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</si>
  <si>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</si>
  <si>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</si>
  <si>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</si>
  <si>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</si>
  <si>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</si>
  <si>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</si>
  <si>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</si>
  <si>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</si>
  <si>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</si>
  <si>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</si>
  <si>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</si>
  <si>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</si>
  <si>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</si>
  <si>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</si>
  <si>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</si>
  <si>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</si>
  <si>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</si>
  <si>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</si>
  <si>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</si>
  <si>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</si>
  <si>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</si>
  <si>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</si>
  <si>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</si>
  <si>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</si>
  <si>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</si>
  <si>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</si>
  <si>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</si>
  <si>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</si>
  <si>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</si>
  <si>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</si>
  <si>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</si>
  <si>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</si>
  <si>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</si>
  <si>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</si>
  <si>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</si>
  <si>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</si>
  <si>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</si>
  <si>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</si>
  <si>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</si>
  <si>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</si>
  <si>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</si>
  <si>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</si>
  <si>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</si>
  <si>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</si>
  <si>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</si>
  <si>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</si>
  <si>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</si>
  <si>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</si>
  <si>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</si>
  <si>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</si>
  <si>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</si>
  <si>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</si>
  <si>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</si>
  <si>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</si>
  <si>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</si>
  <si>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</si>
  <si>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</si>
  <si>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</si>
  <si>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</si>
  <si>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</si>
  <si>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</si>
  <si>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</si>
  <si>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</si>
  <si>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</si>
  <si>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</si>
  <si>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</si>
  <si>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</si>
  <si>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</si>
  <si>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</si>
  <si>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</si>
  <si>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</si>
  <si>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</si>
  <si>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</si>
  <si>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</si>
  <si>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</si>
  <si>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</si>
  <si>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</si>
  <si>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</si>
  <si>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</si>
  <si>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</si>
  <si>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</si>
  <si>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</si>
  <si>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</si>
  <si>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</si>
  <si>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</si>
  <si>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</si>
  <si>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</si>
  <si>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</si>
  <si>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</si>
  <si>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</si>
  <si>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</si>
  <si>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</si>
  <si>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</si>
  <si>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</si>
  <si>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</si>
  <si>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</si>
  <si>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</si>
  <si>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</si>
  <si>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</si>
  <si>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</si>
  <si>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</si>
  <si>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</si>
  <si>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</si>
  <si>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</si>
  <si>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</si>
  <si>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</si>
  <si>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</si>
  <si>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</si>
  <si>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</si>
  <si>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</si>
  <si>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</si>
  <si>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</si>
  <si>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</si>
  <si>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</si>
  <si>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</si>
  <si>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</si>
  <si>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</si>
  <si>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</si>
  <si>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</si>
  <si>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</si>
  <si>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</si>
  <si>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</si>
  <si>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</si>
  <si>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</si>
  <si>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</si>
  <si>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</si>
  <si>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</si>
  <si>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</si>
  <si>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</si>
  <si>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</si>
  <si>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</si>
  <si>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</si>
  <si>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</si>
  <si>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</si>
  <si>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</si>
  <si>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</si>
  <si>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</si>
  <si>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</si>
  <si>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</si>
  <si>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</si>
  <si>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</si>
  <si>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</si>
  <si>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</si>
  <si>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</si>
  <si>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</si>
  <si>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</si>
  <si>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</si>
  <si>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</si>
  <si>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</si>
  <si>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</si>
  <si>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</si>
  <si>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</si>
  <si>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</si>
  <si>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</si>
  <si>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</si>
  <si>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</si>
  <si>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</si>
  <si>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</si>
  <si>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</si>
  <si>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</si>
  <si>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</si>
  <si>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</si>
  <si>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</si>
  <si>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</si>
  <si>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</si>
  <si>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</si>
  <si>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</si>
  <si>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</si>
  <si>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</si>
  <si>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</si>
  <si>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</si>
  <si>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</si>
  <si>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</si>
  <si>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</si>
  <si>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</si>
  <si>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</si>
  <si>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</si>
  <si>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</si>
  <si>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</si>
  <si>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</si>
  <si>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</si>
  <si>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</si>
  <si>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</si>
  <si>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</si>
  <si>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</si>
  <si>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</si>
  <si>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</si>
  <si>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</si>
  <si>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</si>
  <si>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</si>
  <si>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</si>
  <si>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</si>
  <si>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</si>
  <si>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</si>
  <si>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</si>
  <si>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</si>
  <si>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</si>
  <si>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</si>
  <si>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</si>
  <si>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</si>
  <si>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</si>
  <si>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</si>
  <si>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</si>
  <si>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</si>
  <si>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</si>
  <si>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</si>
  <si>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</si>
  <si>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</si>
  <si>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</si>
  <si>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</si>
  <si>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</si>
  <si>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</si>
  <si>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</si>
  <si>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</si>
  <si>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</si>
  <si>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</si>
  <si>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</si>
  <si>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</si>
  <si>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</si>
  <si>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</si>
  <si>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</si>
  <si>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</si>
  <si>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</si>
  <si>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</si>
  <si>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</si>
  <si>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</si>
  <si>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</si>
  <si>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</si>
  <si>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</si>
  <si>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</si>
  <si>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</si>
  <si>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</si>
  <si>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</si>
  <si>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</si>
  <si>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</si>
  <si>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</si>
  <si>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</si>
  <si>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</si>
  <si>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</si>
  <si>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</si>
  <si>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</si>
  <si>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</si>
  <si>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</si>
  <si>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</si>
  <si>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</si>
  <si>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</si>
  <si>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</si>
  <si>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</si>
  <si>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</si>
  <si>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</si>
  <si>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</si>
  <si>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</si>
  <si>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</si>
  <si>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</si>
  <si>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</si>
  <si>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</si>
  <si>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</si>
  <si>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</si>
  <si>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</si>
  <si>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</si>
  <si>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</si>
  <si>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</si>
  <si>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</si>
  <si>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</si>
  <si>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</si>
  <si>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</si>
  <si>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</si>
  <si>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</si>
  <si>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</si>
  <si>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</si>
  <si>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</si>
  <si>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</si>
  <si>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</si>
  <si>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</si>
  <si>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</si>
  <si>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</si>
  <si>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</si>
  <si>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</si>
  <si>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</si>
  <si>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</si>
  <si>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</si>
  <si>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</si>
  <si>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</si>
  <si>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</si>
  <si>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</si>
  <si>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</si>
  <si>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</si>
  <si>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</si>
  <si>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</si>
  <si>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</si>
  <si>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</si>
  <si>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</si>
  <si>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</si>
  <si>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</si>
  <si>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</si>
  <si>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</si>
  <si>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</si>
  <si>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</si>
  <si>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</si>
  <si>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</si>
  <si>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</si>
  <si>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</si>
  <si>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</si>
  <si>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</si>
  <si>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</si>
  <si>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</si>
  <si>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</si>
  <si>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</si>
  <si>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</si>
  <si>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</si>
  <si>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</si>
  <si>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</si>
  <si>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</si>
  <si>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</si>
  <si>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</si>
  <si>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</si>
  <si>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</si>
  <si>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</si>
  <si>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</si>
  <si>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</si>
  <si>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</si>
  <si>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</si>
  <si>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</si>
  <si>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</si>
  <si>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</si>
  <si>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</si>
  <si>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</si>
  <si>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</si>
  <si>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</si>
  <si>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</si>
  <si>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</si>
  <si>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</si>
  <si>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</si>
  <si>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</si>
  <si>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</si>
  <si>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</si>
  <si>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</si>
  <si>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</si>
  <si>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</si>
  <si>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</si>
  <si>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</si>
  <si>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</si>
  <si>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</si>
  <si>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</si>
  <si>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</si>
  <si>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</si>
  <si>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</si>
  <si>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</si>
  <si>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</si>
  <si>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</si>
  <si>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</si>
  <si>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</si>
  <si>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</si>
  <si>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</si>
  <si>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</si>
  <si>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</si>
  <si>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</si>
  <si>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</si>
  <si>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</si>
  <si>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</si>
  <si>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</si>
  <si>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</si>
  <si>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</si>
  <si>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</si>
  <si>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</si>
  <si>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</si>
  <si>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</si>
  <si>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</si>
  <si>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</si>
  <si>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</si>
  <si>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</si>
  <si>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</si>
  <si>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</si>
  <si>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</si>
  <si>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</si>
  <si>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</si>
  <si>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</si>
  <si>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</si>
  <si>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</si>
  <si>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</si>
  <si>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</si>
  <si>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</si>
  <si>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</si>
  <si>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</si>
  <si>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</si>
  <si>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</si>
  <si>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</si>
  <si>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</si>
  <si>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</si>
  <si>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</si>
  <si>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</si>
  <si>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</si>
  <si>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</si>
  <si>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</si>
  <si>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</si>
  <si>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</si>
  <si>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</si>
  <si>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</si>
  <si>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</si>
  <si>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</si>
  <si>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</si>
  <si>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</si>
  <si>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</si>
  <si>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</si>
  <si>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</si>
  <si>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</si>
  <si>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</si>
  <si>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</si>
  <si>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</si>
  <si>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</si>
  <si>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</si>
  <si>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</si>
  <si>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</si>
  <si>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</si>
  <si>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</si>
  <si>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</si>
  <si>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</si>
  <si>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</si>
  <si>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</si>
  <si>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</si>
  <si>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</si>
  <si>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</si>
  <si>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</si>
  <si>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</si>
  <si>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</si>
  <si>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</si>
  <si>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</si>
  <si>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</si>
  <si>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</si>
  <si>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</si>
  <si>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</si>
  <si>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</si>
  <si>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</si>
  <si>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</si>
  <si>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</si>
  <si>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</si>
  <si>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</si>
  <si>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</si>
  <si>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</si>
  <si>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</si>
  <si>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</si>
  <si>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</si>
  <si>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</si>
  <si>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</si>
  <si>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</si>
  <si>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</si>
  <si>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</si>
  <si>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</si>
  <si>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</si>
  <si>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</si>
  <si>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</si>
  <si>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</si>
  <si>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</si>
  <si>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</si>
  <si>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</si>
  <si>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</si>
  <si>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</si>
  <si>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</si>
  <si>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</si>
  <si>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</si>
  <si>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</si>
  <si>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</si>
  <si>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</si>
  <si>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</si>
  <si>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</si>
  <si>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</si>
  <si>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</si>
  <si>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</si>
  <si>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</si>
  <si>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</si>
  <si>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</si>
  <si>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</si>
  <si>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</si>
  <si>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</si>
  <si>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</si>
  <si>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</si>
  <si>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</si>
  <si>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</si>
  <si>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</si>
  <si>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</si>
  <si>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</si>
  <si>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</si>
  <si>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</si>
  <si>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</si>
  <si>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</si>
  <si>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</si>
  <si>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</si>
  <si>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</si>
  <si>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</si>
  <si>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</si>
  <si>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</si>
  <si>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</si>
  <si>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</si>
  <si>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</si>
  <si>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</si>
  <si>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</si>
  <si>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</si>
  <si>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</si>
  <si>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</si>
  <si>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</si>
  <si>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</si>
  <si>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</si>
  <si>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</si>
  <si>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</si>
  <si>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</si>
  <si>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</si>
  <si>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</si>
  <si>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</si>
  <si>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</si>
  <si>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</si>
  <si>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</si>
  <si>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</si>
  <si>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</si>
  <si>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</si>
  <si>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</si>
  <si>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</si>
  <si>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</si>
  <si>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</si>
  <si>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</si>
  <si>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</si>
  <si>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</si>
  <si>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</si>
  <si>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</si>
  <si>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</si>
  <si>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</si>
  <si>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</si>
  <si>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</si>
  <si>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</si>
  <si>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</si>
  <si>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</si>
  <si>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</si>
  <si>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</si>
  <si>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</si>
  <si>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</si>
  <si>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</si>
  <si>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</si>
  <si>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</si>
  <si>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</si>
  <si>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</si>
  <si>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</si>
  <si>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</si>
  <si>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</si>
  <si>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</si>
  <si>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</si>
  <si>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</si>
  <si>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</si>
  <si>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</si>
  <si>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</si>
  <si>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</si>
  <si>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</si>
  <si>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</si>
  <si>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</si>
  <si>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</si>
  <si>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</si>
  <si>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</si>
  <si>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</si>
  <si>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</si>
  <si>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</si>
  <si>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</si>
  <si>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</si>
  <si>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</si>
  <si>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</si>
  <si>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</si>
  <si>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</si>
  <si>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</si>
  <si>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</si>
  <si>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</si>
  <si>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</si>
  <si>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</si>
  <si>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</si>
  <si>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</si>
  <si>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</si>
  <si>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</si>
  <si>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</si>
  <si>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</si>
  <si>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</si>
  <si>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</si>
  <si>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</si>
  <si>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</si>
  <si>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</si>
  <si>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</si>
  <si>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</si>
  <si>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</si>
  <si>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</si>
  <si>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</si>
  <si>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</si>
  <si>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</si>
  <si>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</si>
  <si>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</si>
  <si>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</si>
  <si>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</si>
  <si>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</si>
  <si>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</si>
  <si>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</si>
  <si>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</si>
  <si>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</si>
  <si>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</si>
  <si>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</si>
  <si>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</si>
  <si>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</si>
  <si>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</si>
  <si>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</si>
  <si>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</si>
  <si>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</si>
  <si>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</si>
  <si>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</si>
  <si>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</si>
  <si>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</si>
  <si>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</si>
  <si>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</si>
  <si>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</si>
  <si>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</si>
  <si>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</si>
  <si>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</si>
  <si>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</si>
  <si>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</si>
  <si>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</si>
  <si>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</si>
  <si>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</si>
  <si>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</si>
  <si>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</si>
  <si>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</si>
  <si>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</si>
  <si>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</si>
  <si>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</si>
  <si>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</si>
  <si>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</si>
  <si>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</si>
  <si>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</si>
  <si>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</si>
  <si>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</si>
  <si>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</si>
  <si>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</si>
  <si>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</si>
  <si>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</si>
  <si>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</si>
  <si>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</si>
  <si>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</si>
  <si>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</si>
  <si>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</si>
  <si>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</si>
  <si>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</si>
  <si>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</si>
  <si>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</si>
  <si>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</si>
  <si>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</si>
  <si>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</si>
  <si>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</si>
  <si>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</si>
  <si>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</si>
  <si>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</si>
  <si>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</si>
  <si>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</si>
  <si>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</si>
  <si>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</si>
  <si>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</si>
  <si>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</si>
  <si>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</si>
  <si>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</si>
  <si>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</si>
  <si>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</si>
  <si>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</si>
  <si>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</si>
  <si>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</si>
  <si>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</si>
  <si>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</si>
  <si>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</si>
  <si>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</si>
  <si>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</si>
  <si>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</si>
  <si>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</si>
  <si>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</si>
  <si>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</si>
  <si>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</si>
  <si>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</si>
  <si>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</si>
  <si>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</si>
  <si>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</si>
  <si>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</si>
  <si>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</si>
  <si>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</si>
  <si>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</si>
  <si>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</si>
  <si>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</si>
  <si>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</si>
  <si>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</si>
  <si>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</si>
  <si>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</si>
  <si>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</si>
  <si>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</si>
  <si>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</si>
  <si>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</si>
  <si>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</si>
  <si>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</si>
  <si>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</si>
  <si>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</si>
  <si>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</si>
  <si>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</si>
  <si>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</si>
  <si>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</si>
  <si>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</si>
  <si>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</si>
  <si>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</si>
  <si>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</si>
  <si>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</si>
  <si>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</si>
  <si>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</si>
  <si>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</si>
  <si>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</si>
  <si>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</si>
  <si>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</si>
  <si>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</si>
  <si>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</si>
  <si>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</si>
  <si>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</si>
  <si>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</si>
  <si>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</si>
  <si>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</si>
  <si>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</si>
  <si>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</si>
  <si>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</si>
  <si>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</si>
  <si>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</si>
  <si>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</si>
  <si>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</si>
  <si>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</si>
  <si>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</si>
  <si>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</si>
  <si>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</si>
  <si>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</si>
  <si>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</si>
  <si>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</si>
  <si>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</si>
  <si>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</si>
  <si>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</si>
  <si>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</si>
  <si>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</si>
  <si>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</si>
  <si>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</si>
  <si>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</si>
  <si>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</si>
  <si>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</si>
  <si>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</si>
  <si>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</si>
  <si>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</si>
  <si>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</si>
  <si>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</si>
  <si>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</si>
  <si>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</si>
  <si>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</si>
  <si>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</si>
  <si>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</si>
  <si>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</si>
  <si>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</si>
  <si>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</si>
  <si>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</si>
  <si>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</si>
  <si>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</si>
  <si>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</si>
  <si>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</si>
  <si>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</si>
  <si>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</si>
  <si>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</si>
  <si>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</si>
  <si>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</si>
  <si>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</si>
  <si>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</si>
  <si>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</si>
  <si>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</si>
  <si>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</si>
  <si>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</si>
  <si>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</si>
  <si>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</si>
  <si>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</si>
  <si>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</si>
  <si>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</si>
  <si>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</si>
  <si>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</si>
  <si>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</si>
  <si>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</si>
  <si>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</si>
  <si>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</si>
  <si>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</si>
  <si>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</si>
  <si>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</si>
  <si>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</si>
  <si>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</si>
  <si>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</si>
  <si>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</si>
  <si>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</si>
  <si>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</si>
  <si>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</si>
  <si>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</si>
  <si>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</si>
  <si>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</si>
  <si>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</si>
  <si>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</si>
  <si>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</si>
  <si>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</si>
  <si>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</si>
  <si>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</si>
  <si>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</si>
  <si>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</si>
  <si>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</si>
  <si>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</si>
  <si>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</si>
  <si>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</si>
  <si>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</si>
  <si>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</si>
  <si>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</si>
  <si>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</si>
  <si>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</si>
  <si>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</si>
  <si>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</si>
  <si>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</si>
  <si>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</si>
  <si>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</si>
  <si>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</si>
  <si>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</si>
  <si>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</si>
  <si>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</si>
  <si>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</si>
  <si>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</si>
  <si>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</si>
  <si>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</si>
  <si>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</si>
  <si>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</si>
  <si>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</si>
  <si>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</si>
  <si>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</si>
  <si>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</si>
  <si>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</si>
  <si>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</si>
  <si>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</si>
  <si>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</si>
  <si>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</si>
  <si>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</si>
  <si>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</si>
  <si>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</si>
  <si>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</si>
  <si>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</si>
  <si>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</si>
  <si>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</si>
  <si>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</si>
  <si>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</si>
  <si>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</si>
  <si>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</si>
  <si>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</si>
  <si>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</si>
  <si>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</si>
  <si>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</si>
  <si>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</si>
  <si>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</si>
  <si>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</si>
  <si>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</si>
  <si>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</si>
  <si>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</si>
  <si>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</si>
  <si>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</si>
  <si>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</si>
  <si>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</si>
  <si>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</si>
  <si>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</si>
  <si>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</si>
  <si>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</si>
  <si>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</si>
  <si>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</si>
  <si>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</si>
  <si>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</si>
  <si>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</si>
  <si>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</si>
  <si>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</si>
  <si>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</si>
  <si>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</si>
  <si>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</si>
  <si>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</si>
  <si>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</si>
  <si>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</si>
  <si>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</si>
  <si>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</si>
  <si>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</si>
  <si>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</si>
  <si>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</si>
  <si>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</si>
  <si>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</si>
  <si>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</si>
  <si>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</si>
  <si>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</si>
  <si>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</si>
  <si>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</si>
  <si>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</si>
  <si>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</si>
  <si>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</si>
  <si>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</si>
  <si>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</si>
  <si>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</si>
  <si>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</si>
  <si>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</si>
  <si>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</si>
  <si>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</si>
  <si>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</si>
  <si>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</si>
  <si>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</si>
  <si>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</si>
  <si>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</si>
  <si>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</si>
  <si>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</si>
  <si>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</si>
  <si>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</si>
  <si>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</si>
  <si>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</si>
  <si>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</si>
  <si>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</si>
  <si>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</si>
  <si>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</si>
  <si>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</si>
  <si>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</si>
  <si>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</si>
  <si>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</si>
  <si>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</si>
  <si>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</si>
  <si>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</si>
  <si>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</si>
  <si>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</si>
  <si>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</si>
  <si>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</si>
  <si>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</si>
  <si>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</si>
  <si>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</si>
  <si>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</si>
  <si>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</si>
  <si>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</si>
  <si>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</si>
  <si>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</si>
  <si>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</si>
  <si>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</si>
  <si>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</si>
  <si>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</si>
  <si>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</si>
  <si>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</si>
  <si>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</si>
  <si>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</si>
  <si>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</si>
  <si>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</si>
  <si>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</si>
  <si>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</si>
  <si>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</si>
  <si>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</si>
  <si>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</si>
  <si>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</si>
  <si>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</si>
  <si>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</si>
  <si>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</si>
  <si>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</si>
  <si>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</si>
  <si>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</si>
  <si>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</si>
  <si>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</si>
  <si>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</si>
  <si>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</si>
  <si>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</si>
  <si>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</si>
  <si>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</si>
  <si>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</si>
  <si>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</si>
  <si>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</si>
  <si>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</si>
  <si>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</si>
  <si>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</si>
  <si>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</si>
  <si>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</si>
  <si>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</si>
  <si>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</si>
  <si>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</si>
  <si>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</si>
  <si>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</si>
  <si>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</si>
  <si>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</si>
  <si>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</si>
  <si>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</si>
  <si>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</si>
  <si>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</si>
  <si>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</si>
  <si>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</si>
  <si>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</si>
  <si>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</si>
  <si>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</si>
  <si>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</si>
  <si>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</si>
  <si>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</si>
  <si>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</si>
  <si>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</si>
  <si>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</si>
  <si>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</si>
  <si>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</si>
  <si>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</si>
  <si>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</si>
  <si>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</si>
  <si>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</si>
  <si>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</si>
  <si>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</si>
  <si>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</si>
  <si>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</si>
  <si>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</si>
  <si>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</si>
  <si>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</si>
  <si>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</si>
  <si>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</si>
  <si>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</si>
  <si>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</si>
  <si>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</si>
  <si>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</si>
  <si>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</si>
  <si>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</si>
  <si>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</si>
  <si>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</si>
  <si>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</si>
  <si>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</si>
  <si>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</si>
  <si>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</si>
  <si>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</si>
  <si>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</si>
  <si>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</si>
  <si>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</si>
  <si>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</si>
  <si>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</si>
  <si>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</si>
  <si>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</si>
  <si>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</si>
  <si>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</si>
  <si>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</si>
  <si>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</si>
  <si>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</si>
  <si>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</si>
  <si>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</si>
  <si>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</si>
  <si>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</si>
  <si>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</si>
  <si>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</si>
  <si>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</si>
  <si>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</si>
  <si>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</si>
  <si>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</si>
  <si>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</si>
  <si>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</si>
  <si>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</si>
  <si>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</si>
  <si>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</si>
  <si>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</si>
  <si>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</si>
  <si>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</si>
  <si>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</si>
  <si>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</si>
  <si>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</si>
  <si>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</si>
  <si>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</si>
  <si>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</si>
  <si>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</si>
  <si>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</si>
  <si>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</si>
  <si>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</si>
  <si>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</si>
  <si>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</si>
  <si>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</si>
  <si>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</si>
  <si>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</si>
  <si>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</si>
  <si>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</si>
  <si>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</si>
  <si>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</si>
  <si>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</si>
  <si>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</si>
  <si>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</si>
  <si>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</si>
  <si>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</si>
  <si>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</si>
  <si>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</si>
  <si>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</si>
  <si>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</si>
  <si>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</si>
  <si>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</si>
  <si>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</si>
  <si>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</si>
  <si>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</si>
  <si>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</si>
  <si>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</si>
  <si>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</si>
  <si>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</si>
  <si>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</si>
  <si>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</si>
  <si>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</si>
  <si>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</si>
  <si>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</si>
  <si>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</si>
  <si>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</si>
  <si>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</si>
  <si>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</si>
  <si>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</si>
  <si>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</si>
  <si>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</si>
  <si>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</si>
  <si>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</si>
  <si>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</si>
  <si>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</si>
  <si>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</si>
  <si>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</si>
  <si>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</si>
  <si>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</si>
  <si>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</si>
  <si>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</si>
  <si>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</si>
  <si>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</si>
  <si>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</si>
  <si>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</si>
  <si>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</si>
  <si>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</si>
  <si>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</si>
  <si>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</si>
  <si>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</si>
  <si>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</si>
  <si>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</si>
  <si>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</si>
  <si>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</si>
  <si>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</si>
  <si>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</si>
  <si>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</si>
  <si>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</si>
  <si>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</si>
  <si>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</si>
  <si>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</si>
  <si>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</si>
  <si>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</si>
  <si>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</si>
  <si>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</si>
  <si>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</si>
  <si>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</si>
  <si>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</si>
  <si>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</si>
  <si>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</si>
  <si>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</si>
  <si>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</si>
  <si>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</si>
  <si>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</si>
  <si>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</si>
  <si>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</si>
  <si>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</si>
  <si>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</si>
  <si>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</si>
  <si>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</si>
  <si>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</si>
  <si>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</si>
  <si>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</si>
  <si>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</si>
  <si>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</si>
  <si>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</si>
  <si>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</si>
  <si>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</si>
  <si>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</si>
  <si>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</si>
  <si>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</si>
  <si>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</si>
  <si>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</si>
  <si>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</si>
  <si>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</si>
  <si>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</si>
  <si>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</si>
  <si>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</si>
  <si>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</si>
  <si>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</si>
  <si>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</si>
  <si>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</si>
  <si>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</si>
  <si>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</si>
  <si>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</si>
  <si>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</si>
  <si>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</si>
  <si>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</si>
  <si>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</si>
  <si>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</si>
  <si>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</si>
  <si>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</si>
  <si>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</si>
  <si>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</si>
  <si>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</si>
  <si>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</si>
  <si>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</si>
  <si>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</si>
  <si>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</si>
  <si>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</si>
  <si>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</si>
  <si>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</si>
  <si>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</si>
  <si>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</si>
  <si>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</si>
  <si>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</si>
  <si>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</si>
  <si>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</si>
  <si>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</si>
  <si>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</si>
  <si>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</si>
  <si>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</si>
  <si>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</si>
  <si>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</si>
  <si>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</si>
  <si>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</si>
  <si>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</si>
  <si>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</si>
  <si>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</si>
  <si>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</si>
  <si>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</si>
  <si>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</si>
  <si>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</si>
  <si>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</si>
  <si>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</si>
  <si>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</si>
  <si>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</si>
  <si>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</si>
  <si>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</si>
  <si>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</si>
  <si>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</si>
  <si>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</si>
  <si>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</si>
  <si>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</si>
  <si>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</si>
  <si>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</si>
  <si>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</si>
  <si>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</si>
  <si>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</si>
  <si>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</si>
  <si>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</si>
  <si>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</si>
  <si>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</si>
  <si>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</si>
  <si>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</si>
  <si>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</si>
  <si>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</si>
  <si>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</si>
  <si>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</si>
  <si>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</si>
  <si>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</si>
  <si>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</si>
  <si>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</si>
  <si>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</si>
  <si>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</si>
  <si>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</si>
  <si>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</si>
  <si>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</si>
  <si>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</si>
  <si>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</si>
  <si>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</si>
  <si>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</si>
  <si>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</si>
  <si>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</si>
  <si>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</si>
  <si>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</si>
  <si>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</si>
  <si>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</si>
  <si>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</si>
  <si>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</si>
  <si>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</si>
  <si>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</si>
  <si>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</si>
  <si>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</si>
  <si>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</si>
  <si>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</si>
  <si>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</si>
  <si>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</si>
  <si>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</si>
  <si>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</si>
  <si>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</si>
  <si>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</si>
  <si>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</si>
  <si>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</si>
  <si>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</si>
  <si>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</si>
  <si>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</si>
  <si>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</si>
  <si>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</si>
  <si>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</si>
  <si>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</si>
  <si>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</si>
  <si>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</si>
  <si>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</si>
  <si>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</si>
  <si>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</si>
  <si>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</si>
  <si>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</si>
  <si>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</si>
  <si>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</si>
  <si>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</si>
  <si>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</si>
  <si>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</si>
  <si>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</si>
  <si>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</si>
  <si>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</si>
  <si>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</si>
  <si>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</si>
  <si>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</si>
  <si>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</si>
  <si>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</si>
  <si>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</si>
  <si>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</si>
  <si>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</si>
  <si>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</si>
  <si>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</si>
  <si>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</si>
  <si>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</si>
  <si>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</si>
  <si>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</si>
  <si>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</si>
  <si>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</si>
  <si>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</si>
  <si>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</si>
  <si>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</si>
  <si>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</si>
  <si>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</si>
  <si>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</si>
  <si>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</si>
  <si>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</si>
  <si>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</si>
  <si>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</si>
  <si>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</si>
  <si>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</si>
  <si>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</si>
  <si>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</si>
  <si>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</si>
  <si>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</si>
  <si>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</si>
  <si>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</si>
  <si>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</si>
  <si>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</si>
  <si>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</si>
  <si>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</si>
  <si>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</si>
  <si>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</si>
  <si>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</si>
  <si>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</si>
  <si>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</si>
  <si>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</si>
  <si>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</si>
  <si>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</si>
  <si>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</si>
  <si>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</si>
  <si>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</si>
  <si>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</si>
  <si>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</si>
  <si>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</si>
  <si>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</si>
  <si>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</si>
  <si>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</si>
  <si>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</si>
  <si>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</si>
  <si>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</si>
  <si>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</si>
  <si>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</si>
  <si>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</si>
  <si>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</si>
  <si>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</si>
  <si>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</si>
  <si>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</si>
  <si>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</si>
  <si>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</si>
  <si>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</si>
  <si>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</si>
  <si>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</si>
  <si>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</si>
  <si>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</si>
  <si>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</si>
  <si>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</si>
  <si>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</si>
  <si>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</si>
  <si>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</si>
  <si>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</si>
  <si>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</si>
  <si>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</si>
  <si>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</si>
  <si>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</si>
  <si>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</si>
  <si>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</si>
  <si>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</si>
  <si>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</si>
  <si>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</si>
  <si>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</si>
  <si>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</si>
  <si>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</si>
  <si>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</si>
  <si>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</si>
  <si>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</si>
  <si>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</si>
  <si>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</si>
  <si>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</si>
  <si>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</si>
  <si>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</si>
  <si>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</si>
  <si>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</si>
  <si>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</si>
  <si>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</si>
  <si>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</si>
  <si>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</si>
  <si>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</si>
  <si>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</si>
  <si>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</si>
  <si>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</si>
  <si>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</si>
  <si>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</si>
  <si>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</si>
  <si>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</si>
  <si>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</si>
  <si>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</si>
  <si>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</si>
  <si>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</si>
  <si>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</si>
  <si>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</si>
  <si>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</si>
  <si>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</si>
  <si>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</si>
  <si>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</si>
  <si>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</si>
  <si>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</si>
  <si>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</si>
  <si>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</si>
  <si>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</si>
  <si>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</si>
  <si>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</si>
  <si>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</si>
  <si>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</si>
  <si>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</si>
  <si>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</si>
  <si>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</si>
  <si>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</si>
  <si>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</si>
  <si>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</si>
  <si>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</si>
  <si>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</si>
  <si>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</si>
  <si>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</si>
  <si>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</si>
  <si>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</si>
  <si>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</si>
  <si>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</si>
  <si>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</si>
  <si>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</si>
  <si>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</si>
  <si>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</si>
  <si>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</si>
  <si>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</si>
  <si>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</si>
  <si>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</si>
  <si>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</si>
  <si>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</si>
  <si>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</si>
  <si>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</si>
  <si>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</si>
  <si>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</si>
  <si>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</si>
  <si>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</si>
  <si>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</si>
  <si>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</si>
  <si>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</si>
  <si>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</si>
  <si>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</si>
  <si>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</si>
  <si>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</si>
  <si>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</si>
  <si>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</si>
  <si>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</si>
  <si>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</si>
  <si>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</si>
  <si>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</si>
  <si>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</si>
  <si>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</si>
  <si>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</si>
  <si>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</si>
  <si>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</si>
  <si>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</si>
  <si>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</si>
  <si>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</si>
  <si>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</si>
  <si>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</si>
  <si>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</si>
  <si>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</si>
  <si>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</si>
  <si>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</si>
  <si>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</si>
  <si>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</si>
  <si>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</si>
  <si>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</si>
  <si>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</si>
  <si>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</si>
  <si>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</si>
  <si>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</si>
  <si>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</si>
  <si>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</si>
  <si>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</si>
  <si>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</si>
  <si>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</si>
  <si>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</si>
  <si>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</si>
  <si>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</si>
  <si>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</si>
  <si>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</si>
  <si>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</si>
  <si>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</si>
  <si>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</si>
  <si>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</si>
  <si>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</si>
  <si>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</si>
  <si>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</si>
  <si>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</si>
  <si>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</si>
  <si>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</si>
  <si>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</si>
  <si>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</si>
  <si>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</si>
  <si>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</si>
  <si>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</si>
  <si>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</si>
  <si>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</si>
  <si>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</si>
  <si>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</si>
  <si>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</si>
  <si>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</si>
  <si>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</si>
  <si>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</si>
  <si>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</si>
  <si>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</si>
  <si>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</si>
  <si>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</si>
  <si>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</si>
  <si>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</si>
  <si>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</si>
  <si>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</si>
  <si>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</si>
  <si>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</si>
  <si>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</si>
  <si>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</si>
  <si>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</si>
  <si>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</si>
  <si>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</si>
  <si>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</si>
  <si>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</si>
  <si>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</si>
  <si>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</si>
  <si>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</si>
  <si>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</si>
  <si>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</si>
  <si>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</si>
  <si>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</si>
  <si>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</si>
  <si>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</si>
  <si>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</si>
  <si>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</si>
  <si>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</si>
  <si>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</si>
  <si>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</si>
  <si>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</si>
  <si>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</si>
  <si>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</si>
  <si>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</si>
  <si>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</si>
  <si>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</si>
  <si>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</si>
  <si>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</si>
  <si>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</si>
  <si>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</si>
  <si>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</si>
  <si>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</si>
  <si>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</si>
  <si>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</si>
  <si>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</si>
  <si>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</si>
  <si>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</si>
  <si>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</si>
  <si>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</si>
  <si>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</si>
  <si>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</si>
  <si>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</si>
  <si>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</si>
  <si>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</si>
  <si>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</si>
  <si>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</si>
  <si>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</si>
  <si>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</si>
  <si>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</si>
  <si>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</si>
  <si>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</si>
  <si>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</si>
  <si>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</si>
  <si>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</si>
  <si>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</si>
  <si>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</si>
  <si>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</si>
  <si>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</si>
  <si>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</si>
  <si>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</si>
  <si>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</si>
  <si>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</si>
  <si>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</si>
  <si>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</si>
  <si>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</si>
  <si>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</si>
  <si>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</si>
  <si>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</si>
  <si>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</si>
  <si>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</si>
  <si>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</si>
  <si>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</si>
  <si>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</si>
  <si>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</si>
  <si>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</si>
  <si>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</si>
  <si>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</si>
  <si>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</si>
  <si>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</si>
  <si>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</si>
  <si>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</si>
  <si>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</si>
  <si>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</si>
  <si>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</si>
  <si>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</si>
  <si>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</si>
  <si>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</si>
  <si>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</si>
  <si>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</si>
  <si>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</si>
  <si>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</si>
  <si>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</si>
  <si>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</si>
  <si>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</si>
  <si>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</si>
  <si>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</si>
  <si>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</si>
  <si>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</si>
  <si>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</si>
  <si>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</si>
  <si>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</si>
  <si>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</si>
  <si>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</si>
  <si>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</si>
  <si>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</si>
  <si>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</si>
  <si>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</si>
  <si>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</si>
  <si>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</si>
  <si>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</si>
  <si>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</si>
  <si>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</si>
  <si>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</si>
  <si>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</si>
  <si>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</si>
  <si>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</si>
  <si>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</si>
  <si>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</si>
  <si>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</si>
  <si>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</si>
  <si>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</si>
  <si>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</si>
  <si>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</si>
  <si>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</si>
  <si>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</si>
  <si>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</si>
  <si>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</si>
  <si>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</si>
  <si>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</si>
  <si>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</si>
  <si>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</si>
  <si>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</si>
  <si>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</si>
  <si>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</si>
  <si>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</si>
  <si>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</si>
  <si>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</si>
  <si>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</si>
  <si>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</si>
  <si>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</si>
  <si>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</si>
  <si>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</si>
  <si>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</si>
  <si>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</si>
  <si>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</si>
  <si>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</si>
  <si>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</si>
  <si>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</si>
  <si>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</si>
  <si>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</si>
  <si>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</si>
  <si>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</si>
  <si>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</si>
  <si>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</si>
  <si>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</si>
  <si>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</si>
  <si>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</si>
  <si>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</si>
  <si>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</si>
  <si>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</si>
  <si>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</si>
  <si>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</si>
  <si>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</si>
  <si>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</si>
  <si>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</si>
  <si>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</si>
  <si>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</si>
  <si>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</si>
  <si>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</si>
  <si>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</si>
  <si>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</si>
  <si>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</si>
  <si>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</si>
  <si>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</si>
  <si>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</si>
  <si>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</si>
  <si>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</si>
  <si>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</si>
  <si>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</si>
  <si>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</si>
  <si>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</si>
  <si>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</si>
  <si>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</si>
  <si>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</si>
  <si>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</si>
  <si>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</si>
  <si>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</si>
  <si>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</si>
  <si>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</si>
  <si>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</si>
  <si>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</si>
  <si>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</si>
  <si>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</si>
  <si>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</si>
  <si>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</si>
  <si>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</si>
  <si>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</si>
  <si>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</si>
  <si>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</si>
  <si>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</si>
  <si>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</si>
  <si>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</si>
  <si>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</si>
  <si>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</si>
  <si>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</si>
  <si>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</si>
  <si>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</si>
  <si>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</si>
  <si>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</si>
  <si>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</si>
  <si>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</si>
  <si>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</si>
  <si>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</si>
  <si>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</si>
  <si>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</si>
  <si>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</si>
  <si>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</si>
  <si>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</si>
  <si>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</si>
  <si>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</si>
  <si>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</si>
  <si>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</si>
  <si>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</si>
  <si>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</si>
  <si>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</si>
  <si>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</si>
  <si>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</si>
  <si>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</si>
  <si>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</si>
  <si>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</si>
  <si>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</si>
  <si>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</si>
  <si>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</si>
  <si>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</si>
  <si>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</si>
  <si>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</si>
  <si>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</si>
  <si>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</si>
  <si>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</si>
  <si>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</si>
  <si>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</si>
  <si>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</si>
  <si>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</si>
  <si>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</si>
  <si>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</si>
  <si>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</si>
  <si>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</si>
  <si>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</si>
  <si>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</si>
  <si>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</si>
  <si>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</si>
  <si>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</si>
  <si>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</si>
  <si>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</si>
  <si>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</si>
  <si>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</si>
  <si>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</si>
  <si>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</si>
  <si>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</si>
  <si>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</si>
  <si>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</si>
  <si>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</si>
  <si>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</si>
  <si>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</si>
  <si>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</si>
  <si>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</si>
  <si>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</si>
  <si>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</si>
  <si>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</si>
  <si>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</si>
  <si>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</si>
  <si>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</si>
  <si>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</si>
  <si>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</si>
  <si>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</si>
  <si>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</si>
  <si>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</si>
  <si>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</si>
  <si>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</si>
  <si>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</si>
  <si>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</si>
  <si>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</si>
  <si>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</si>
  <si>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</si>
  <si>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</si>
  <si>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</si>
  <si>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</si>
  <si>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</si>
  <si>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</si>
  <si>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</si>
  <si>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</si>
  <si>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</si>
  <si>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</si>
  <si>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</si>
  <si>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</si>
  <si>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</si>
  <si>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</si>
  <si>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</si>
  <si>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</si>
  <si>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</si>
  <si>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</si>
  <si>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</si>
  <si>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</si>
  <si>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</si>
  <si>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</si>
  <si>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</si>
  <si>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</si>
  <si>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</si>
  <si>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</si>
  <si>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</si>
  <si>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</si>
  <si>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</si>
  <si>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</si>
  <si>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</si>
  <si>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</si>
  <si>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</si>
  <si>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</si>
  <si>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</si>
  <si>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</si>
  <si>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</si>
  <si>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</si>
  <si>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</si>
  <si>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</si>
  <si>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</si>
  <si>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</si>
  <si>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</si>
  <si>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</si>
  <si>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</si>
  <si>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</si>
  <si>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</si>
  <si>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</si>
  <si>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</si>
  <si>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</si>
  <si>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</si>
  <si>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</si>
  <si>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</si>
  <si>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</si>
  <si>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</si>
  <si>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</si>
  <si>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</si>
  <si>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</si>
  <si>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</si>
  <si>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</si>
  <si>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</si>
  <si>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</si>
  <si>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</si>
  <si>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</si>
  <si>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</si>
  <si>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</si>
  <si>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</si>
  <si>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</si>
  <si>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</si>
  <si>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</si>
  <si>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</si>
  <si>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</si>
  <si>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</si>
  <si>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</si>
  <si>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</si>
  <si>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</si>
  <si>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</si>
  <si>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</si>
  <si>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</si>
  <si>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</si>
  <si>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</si>
  <si>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</si>
  <si>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</si>
  <si>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</si>
  <si>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</si>
  <si>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</si>
  <si>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</si>
  <si>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</si>
  <si>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</si>
  <si>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</si>
  <si>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</si>
  <si>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</si>
  <si>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</si>
  <si>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</si>
  <si>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</si>
  <si>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</si>
  <si>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</si>
  <si>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</si>
  <si>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</si>
  <si>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</si>
  <si>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</si>
  <si>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</si>
  <si>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</si>
  <si>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</si>
  <si>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</si>
  <si>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</si>
  <si>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</si>
  <si>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</si>
  <si>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</si>
  <si>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</si>
  <si>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</si>
  <si>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</si>
  <si>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</si>
  <si>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</si>
  <si>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</si>
  <si>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</si>
  <si>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</si>
  <si>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</si>
  <si>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</si>
  <si>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</si>
  <si>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</si>
  <si>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</si>
  <si>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</si>
  <si>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</si>
  <si>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</si>
  <si>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</si>
  <si>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</si>
  <si>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</si>
  <si>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</si>
  <si>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</si>
  <si>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</si>
  <si>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</si>
  <si>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</si>
  <si>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</si>
  <si>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</si>
  <si>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</si>
  <si>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</si>
  <si>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</si>
  <si>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</si>
  <si>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</si>
  <si>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</si>
  <si>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</si>
  <si>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</si>
  <si>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</si>
  <si>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</si>
  <si>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</si>
  <si>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</si>
  <si>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</si>
  <si>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</si>
  <si>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</si>
  <si>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</si>
  <si>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</si>
  <si>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</si>
  <si>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</si>
  <si>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</si>
  <si>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</si>
  <si>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</si>
  <si>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</si>
  <si>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</si>
  <si>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</si>
  <si>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</si>
  <si>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</si>
  <si>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</si>
  <si>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</si>
  <si>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</si>
  <si>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</si>
  <si>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</si>
  <si>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</si>
  <si>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</si>
  <si>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</si>
  <si>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</si>
  <si>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</si>
  <si>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</si>
  <si>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</si>
  <si>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</si>
  <si>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</si>
  <si>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</si>
  <si>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</si>
  <si>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</si>
  <si>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</si>
  <si>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</si>
  <si>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</si>
  <si>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</si>
  <si>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</si>
  <si>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</si>
  <si>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</si>
  <si>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</si>
  <si>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</si>
  <si>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</si>
  <si>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</si>
  <si>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</si>
  <si>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</si>
  <si>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</si>
  <si>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</si>
  <si>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</si>
  <si>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</si>
  <si>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</si>
  <si>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</si>
  <si>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</si>
  <si>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</si>
  <si>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</si>
  <si>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</si>
  <si>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</si>
  <si>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</si>
  <si>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</si>
  <si>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</si>
  <si>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</si>
  <si>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</si>
  <si>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</si>
  <si>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</si>
  <si>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</si>
  <si>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</si>
  <si>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</si>
  <si>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</si>
  <si>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</si>
  <si>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</si>
  <si>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</si>
  <si>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</si>
  <si>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</si>
  <si>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</si>
  <si>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</si>
  <si>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</si>
  <si>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</si>
  <si>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</si>
  <si>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</si>
  <si>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</si>
  <si>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</si>
  <si>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</si>
  <si>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</si>
  <si>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</si>
  <si>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</si>
  <si>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</si>
  <si>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</si>
  <si>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</si>
  <si>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</si>
  <si>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</si>
  <si>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</si>
  <si>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</si>
  <si>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</si>
  <si>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</si>
  <si>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</si>
  <si>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</si>
  <si>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</si>
  <si>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</si>
  <si>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</si>
  <si>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</si>
  <si>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</si>
  <si>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</si>
  <si>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</si>
  <si>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</si>
  <si>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</si>
  <si>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</si>
  <si>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</si>
  <si>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</si>
  <si>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</si>
  <si>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</si>
  <si>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</si>
  <si>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</si>
  <si>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</si>
  <si>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</si>
  <si>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</si>
  <si>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</si>
  <si>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</si>
  <si>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</si>
  <si>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</si>
  <si>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</si>
  <si>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</si>
  <si>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</si>
  <si>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</si>
  <si>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</si>
  <si>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</si>
  <si>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</si>
  <si>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</si>
  <si>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</si>
  <si>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</si>
  <si>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</si>
  <si>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</si>
  <si>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</si>
  <si>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</si>
  <si>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</si>
  <si>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</si>
  <si>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</si>
  <si>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</si>
  <si>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</si>
  <si>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</si>
  <si>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</si>
  <si>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</si>
  <si>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</si>
  <si>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</si>
  <si>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</si>
  <si>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</si>
  <si>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</si>
  <si>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</si>
  <si>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</si>
  <si>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</si>
  <si>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</si>
  <si>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</si>
  <si>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</si>
  <si>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</si>
  <si>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</si>
  <si>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</si>
  <si>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</si>
  <si>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</si>
  <si>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</si>
  <si>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</si>
  <si>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</si>
  <si>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</si>
  <si>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</si>
  <si>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</si>
  <si>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</si>
  <si>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</si>
  <si>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</si>
  <si>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</si>
  <si>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</si>
  <si>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</si>
  <si>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</si>
  <si>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</si>
  <si>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</si>
  <si>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</si>
  <si>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</si>
  <si>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</si>
  <si>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</si>
  <si>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</si>
  <si>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</si>
  <si>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</si>
  <si>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</si>
  <si>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</si>
  <si>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</si>
  <si>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</si>
  <si>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</si>
  <si>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</si>
  <si>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</si>
  <si>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</si>
  <si>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</si>
  <si>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</si>
  <si>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</si>
  <si>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</si>
  <si>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</si>
  <si>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</si>
  <si>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</si>
  <si>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</si>
  <si>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</si>
  <si>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</si>
  <si>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</si>
  <si>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</si>
  <si>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</si>
  <si>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</si>
  <si>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</si>
  <si>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</si>
  <si>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</si>
  <si>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</si>
  <si>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</si>
  <si>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</si>
  <si>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</si>
  <si>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</si>
  <si>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</si>
  <si>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</si>
  <si>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</si>
  <si>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</si>
  <si>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</si>
  <si>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</si>
  <si>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</si>
  <si>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</si>
  <si>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</si>
  <si>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</si>
  <si>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</si>
  <si>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</si>
  <si>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</si>
  <si>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</si>
  <si>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</si>
  <si>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</si>
  <si>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</si>
  <si>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</si>
  <si>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</si>
  <si>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</si>
  <si>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</si>
  <si>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</si>
  <si>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</si>
  <si>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</si>
  <si>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</si>
  <si>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</si>
  <si>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</si>
  <si>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</si>
  <si>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</si>
  <si>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</si>
  <si>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</si>
  <si>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</si>
  <si>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</si>
  <si>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</si>
  <si>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</si>
  <si>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</si>
  <si>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</si>
  <si>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</si>
  <si>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</si>
  <si>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</si>
  <si>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</si>
  <si>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</si>
  <si>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</si>
  <si>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</si>
  <si>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</si>
  <si>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</si>
  <si>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</si>
  <si>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</si>
  <si>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</si>
  <si>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</si>
  <si>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</si>
  <si>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</si>
  <si>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</si>
  <si>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</si>
  <si>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</si>
  <si>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</si>
  <si>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</si>
  <si>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</si>
  <si>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</si>
  <si>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</si>
  <si>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</si>
  <si>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</si>
  <si>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</si>
  <si>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</si>
  <si>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</si>
  <si>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</si>
  <si>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</si>
  <si>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</si>
  <si>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</si>
  <si>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</si>
  <si>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</si>
  <si>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</si>
  <si>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</si>
  <si>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</si>
  <si>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</si>
  <si>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</si>
  <si>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</si>
  <si>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</si>
  <si>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</si>
  <si>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</si>
  <si>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</si>
  <si>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</si>
  <si>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</si>
  <si>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</si>
  <si>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</si>
  <si>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</si>
  <si>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</si>
  <si>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</si>
  <si>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</si>
  <si>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</si>
  <si>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</si>
  <si>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</si>
  <si>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</si>
  <si>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</si>
  <si>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</si>
  <si>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</si>
  <si>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</si>
  <si>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</si>
  <si>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</si>
  <si>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</si>
  <si>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</si>
  <si>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</si>
  <si>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</si>
  <si>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</si>
  <si>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</si>
  <si>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</si>
  <si>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</si>
  <si>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</si>
  <si>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</si>
  <si>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</si>
  <si>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</si>
  <si>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</si>
  <si>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</si>
  <si>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</si>
  <si>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</si>
  <si>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</si>
  <si>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</si>
  <si>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</si>
  <si>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</si>
  <si>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</si>
  <si>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</si>
  <si>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</si>
  <si>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</si>
  <si>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</si>
  <si>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</si>
  <si>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</si>
  <si>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</si>
  <si>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</si>
  <si>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</si>
  <si>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</si>
  <si>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</si>
  <si>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</si>
  <si>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</si>
  <si>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</si>
  <si>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</si>
  <si>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</si>
  <si>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</si>
  <si>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</si>
  <si>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</si>
  <si>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</si>
  <si>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</si>
  <si>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</si>
  <si>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</si>
  <si>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</si>
  <si>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</si>
  <si>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</si>
  <si>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</si>
  <si>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</si>
  <si>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</si>
  <si>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</si>
  <si>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</si>
  <si>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</si>
  <si>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</si>
  <si>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</si>
  <si>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</si>
  <si>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</si>
  <si>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</si>
  <si>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</si>
  <si>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</si>
  <si>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</si>
  <si>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</si>
  <si>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</si>
  <si>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</si>
  <si>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</si>
  <si>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</si>
  <si>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</si>
  <si>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</si>
  <si>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</si>
  <si>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</si>
  <si>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</si>
  <si>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</si>
  <si>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</si>
  <si>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</si>
  <si>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</si>
  <si>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</si>
  <si>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</si>
  <si>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</si>
  <si>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</si>
  <si>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</si>
  <si>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</si>
  <si>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</si>
  <si>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</si>
  <si>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</si>
  <si>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</si>
  <si>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</si>
  <si>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</si>
  <si>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</si>
  <si>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</si>
  <si>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</si>
  <si>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</si>
  <si>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</si>
  <si>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</si>
  <si>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</si>
  <si>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</si>
  <si>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</si>
  <si>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</si>
  <si>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</si>
  <si>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</si>
  <si>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</si>
  <si>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</si>
  <si>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</si>
  <si>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</si>
  <si>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</si>
  <si>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</si>
  <si>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</si>
  <si>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</si>
  <si>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</si>
  <si>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</si>
  <si>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</si>
  <si>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</si>
  <si>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</si>
  <si>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</si>
  <si>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</si>
  <si>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</si>
  <si>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</si>
  <si>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</si>
  <si>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</si>
  <si>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</si>
  <si>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</si>
  <si>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</si>
  <si>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</si>
  <si>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</si>
  <si>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</si>
  <si>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</si>
  <si>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</si>
  <si>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</si>
  <si>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</si>
  <si>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</si>
  <si>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</si>
  <si>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</si>
  <si>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</si>
  <si>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</si>
  <si>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</si>
  <si>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</si>
  <si>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</si>
  <si>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</si>
  <si>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</si>
  <si>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</si>
  <si>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</si>
  <si>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</si>
  <si>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</si>
  <si>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</si>
  <si>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</si>
  <si>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</si>
  <si>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</si>
  <si>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</si>
  <si>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</si>
  <si>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</si>
  <si>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</si>
  <si>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</si>
  <si>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</si>
  <si>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</si>
  <si>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</si>
  <si>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</si>
  <si>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</si>
  <si>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</si>
  <si>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</si>
  <si>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</si>
  <si>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</si>
  <si>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</si>
  <si>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</si>
  <si>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</si>
  <si>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</si>
  <si>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</si>
  <si>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</si>
  <si>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</si>
  <si>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</si>
  <si>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</si>
  <si>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</si>
  <si>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</si>
  <si>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</si>
  <si>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</si>
  <si>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</si>
  <si>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</si>
  <si>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</si>
  <si>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</si>
  <si>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</si>
  <si>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</si>
  <si>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</si>
  <si>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</si>
  <si>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</si>
  <si>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</si>
  <si>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</si>
  <si>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</si>
  <si>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</si>
  <si>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</si>
  <si>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</si>
  <si>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</si>
  <si>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</si>
  <si>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</si>
  <si>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</si>
  <si>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</si>
  <si>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</si>
  <si>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</si>
  <si>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</si>
  <si>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</si>
  <si>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</si>
  <si>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</si>
  <si>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</si>
  <si>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</si>
  <si>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</si>
  <si>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</si>
  <si>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</si>
  <si>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</si>
  <si>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</si>
  <si>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</si>
  <si>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</si>
  <si>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</si>
  <si>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</si>
  <si>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</si>
  <si>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</si>
  <si>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</si>
  <si>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</si>
  <si>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</si>
  <si>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</si>
  <si>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</si>
  <si>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</si>
  <si>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</si>
  <si>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</si>
  <si>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</si>
  <si>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</si>
  <si>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</si>
  <si>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</si>
  <si>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</si>
  <si>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</si>
  <si>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</si>
  <si>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</si>
  <si>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</si>
  <si>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</si>
  <si>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</si>
  <si>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</si>
  <si>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</si>
  <si>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</si>
  <si>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</si>
  <si>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</si>
  <si>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</si>
  <si>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</si>
  <si>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</si>
  <si>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</si>
  <si>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</si>
  <si>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</si>
  <si>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</si>
  <si>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</si>
  <si>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</si>
  <si>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</si>
  <si>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</si>
  <si>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</si>
  <si>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</si>
  <si>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</si>
  <si>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</si>
  <si>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</si>
  <si>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</si>
  <si>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</si>
  <si>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</si>
  <si>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</si>
  <si>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</si>
  <si>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</si>
  <si>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</si>
  <si>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</si>
  <si>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</si>
  <si>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</si>
  <si>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</si>
  <si>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</si>
  <si>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</si>
  <si>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</si>
  <si>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</si>
  <si>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</si>
  <si>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</si>
  <si>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</si>
  <si>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</si>
  <si>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</si>
  <si>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</si>
  <si>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</si>
  <si>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</si>
  <si>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</si>
  <si>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</si>
  <si>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</si>
  <si>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</si>
  <si>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</si>
  <si>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</si>
  <si>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</si>
  <si>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</si>
  <si>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</si>
  <si>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</si>
  <si>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</si>
  <si>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</si>
  <si>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</si>
  <si>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</si>
  <si>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</si>
  <si>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</si>
  <si>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</si>
  <si>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</si>
  <si>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</si>
  <si>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</si>
  <si>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</si>
  <si>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</si>
  <si>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</si>
  <si>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</si>
  <si>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</si>
  <si>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</si>
  <si>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</si>
  <si>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</si>
  <si>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</si>
  <si>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</si>
  <si>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</si>
  <si>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</si>
  <si>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</si>
  <si>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</si>
  <si>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</si>
  <si>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</si>
  <si>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</si>
  <si>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</si>
  <si>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</si>
  <si>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</si>
  <si>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</si>
  <si>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</si>
  <si>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</si>
  <si>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</si>
  <si>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</si>
  <si>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</si>
  <si>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</si>
  <si>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</si>
  <si>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</si>
  <si>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</si>
  <si>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</si>
  <si>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</si>
  <si>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</si>
  <si>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</si>
  <si>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</si>
  <si>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</si>
  <si>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</si>
  <si>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</si>
  <si>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</si>
  <si>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</si>
  <si>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</si>
  <si>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</si>
  <si>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</si>
  <si>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</si>
  <si>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</si>
  <si>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</si>
  <si>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</si>
  <si>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</si>
  <si>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</si>
  <si>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</si>
  <si>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</si>
  <si>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</si>
  <si>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</si>
  <si>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</si>
  <si>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</si>
  <si>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</si>
  <si>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</si>
  <si>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</si>
  <si>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</si>
  <si>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</si>
  <si>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</si>
  <si>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</si>
  <si>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</si>
  <si>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</si>
  <si>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</si>
  <si>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</si>
  <si>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</si>
  <si>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</si>
  <si>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</si>
  <si>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</si>
  <si>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</si>
  <si>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</si>
  <si>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</si>
  <si>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</si>
  <si>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</si>
  <si>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</si>
  <si>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</si>
  <si>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</si>
  <si>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</si>
  <si>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</si>
  <si>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</si>
  <si>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</si>
  <si>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</si>
  <si>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</si>
  <si>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</si>
  <si>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</si>
  <si>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</si>
  <si>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</si>
  <si>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</si>
  <si>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</si>
  <si>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</si>
  <si>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</si>
  <si>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</si>
  <si>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</si>
  <si>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</si>
  <si>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</si>
  <si>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</si>
  <si>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</si>
  <si>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</si>
  <si>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</si>
  <si>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</si>
  <si>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</si>
  <si>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</si>
  <si>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</si>
  <si>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</si>
  <si>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</si>
  <si>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</si>
  <si>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</si>
  <si>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</si>
  <si>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</si>
  <si>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</si>
  <si>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</si>
  <si>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</si>
  <si>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</si>
  <si>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</si>
  <si>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</si>
  <si>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</si>
  <si>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</si>
  <si>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</si>
  <si>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</si>
  <si>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</si>
  <si>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</si>
  <si>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</si>
  <si>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</si>
  <si>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</si>
  <si>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</si>
  <si>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</si>
  <si>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</si>
  <si>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</si>
  <si>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</si>
  <si>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</si>
  <si>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</si>
  <si>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</si>
  <si>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</si>
  <si>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</si>
  <si>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</si>
  <si>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</si>
  <si>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</si>
  <si>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</si>
  <si>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</si>
  <si>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</si>
  <si>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</si>
  <si>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</si>
  <si>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</si>
  <si>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</si>
  <si>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</si>
  <si>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</si>
  <si>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</si>
  <si>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</si>
  <si>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</si>
  <si>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</si>
  <si>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</si>
  <si>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</si>
  <si>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</si>
  <si>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</si>
  <si>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</si>
  <si>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</si>
  <si>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</si>
  <si>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</si>
  <si>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</si>
  <si>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</si>
  <si>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</si>
  <si>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</si>
  <si>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</si>
  <si>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</si>
  <si>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</si>
  <si>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</si>
  <si>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</si>
  <si>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</si>
  <si>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</si>
  <si>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</si>
  <si>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</si>
  <si>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</si>
  <si>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</si>
  <si>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</si>
  <si>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</si>
  <si>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</si>
  <si>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</si>
  <si>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</si>
  <si>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</si>
  <si>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</si>
  <si>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</si>
  <si>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</si>
  <si>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</si>
  <si>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</si>
  <si>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</si>
  <si>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</si>
  <si>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</si>
  <si>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</si>
  <si>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</si>
  <si>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</si>
  <si>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</si>
  <si>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</si>
  <si>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</si>
  <si>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</si>
  <si>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</si>
  <si>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</si>
  <si>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</si>
  <si>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</si>
  <si>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</si>
  <si>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</si>
  <si>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</si>
  <si>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</si>
  <si>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</si>
  <si>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</si>
  <si>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</si>
  <si>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</si>
  <si>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</si>
  <si>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</si>
  <si>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</si>
  <si>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</si>
  <si>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</si>
  <si>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</si>
  <si>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</si>
  <si>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</si>
  <si>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</si>
  <si>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</si>
  <si>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</si>
  <si>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</si>
  <si>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</si>
  <si>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</si>
  <si>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</si>
  <si>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</si>
  <si>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</si>
  <si>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</si>
  <si>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</si>
  <si>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</si>
  <si>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</si>
  <si>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</si>
  <si>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</si>
  <si>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</si>
  <si>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</si>
  <si>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</si>
  <si>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</si>
  <si>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</si>
  <si>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</si>
  <si>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</si>
  <si>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</si>
  <si>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</si>
  <si>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</si>
  <si>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</si>
  <si>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</si>
  <si>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</si>
  <si>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</si>
  <si>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</si>
  <si>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</si>
  <si>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</si>
  <si>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</si>
  <si>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</si>
  <si>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</si>
  <si>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</si>
  <si>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</si>
  <si>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</si>
  <si>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</si>
  <si>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</si>
  <si>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</si>
  <si>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</si>
  <si>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</si>
  <si>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</si>
  <si>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</si>
  <si>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</si>
  <si>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</si>
  <si>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</si>
  <si>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</si>
  <si>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</si>
  <si>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</si>
  <si>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</si>
  <si>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</si>
  <si>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</si>
  <si>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</si>
  <si>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</si>
  <si>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</si>
  <si>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</si>
  <si>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</si>
  <si>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</si>
  <si>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</si>
  <si>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</si>
  <si>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</si>
  <si>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</si>
  <si>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</si>
  <si>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</si>
  <si>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</si>
  <si>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</si>
  <si>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</si>
  <si>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</si>
  <si>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</si>
  <si>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</si>
  <si>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</si>
  <si>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</si>
  <si>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</si>
  <si>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</si>
  <si>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</si>
  <si>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</si>
  <si>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</si>
  <si>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</si>
  <si>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</si>
  <si>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</si>
  <si>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</si>
  <si>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</si>
  <si>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</si>
  <si>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</si>
  <si>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</si>
  <si>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</si>
  <si>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</si>
  <si>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</si>
  <si>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</si>
  <si>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</si>
  <si>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</si>
  <si>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</si>
  <si>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</si>
  <si>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</si>
  <si>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</si>
  <si>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</si>
  <si>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</si>
  <si>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</si>
  <si>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</si>
  <si>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</si>
  <si>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</si>
  <si>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</si>
  <si>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</si>
  <si>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</si>
  <si>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</si>
  <si>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</si>
  <si>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</si>
  <si>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</si>
  <si>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</si>
  <si>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</si>
  <si>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</si>
  <si>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</si>
  <si>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</si>
  <si>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</si>
  <si>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</si>
  <si>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</si>
  <si>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</si>
  <si>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</si>
  <si>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</si>
  <si>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</si>
  <si>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</si>
  <si>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</si>
  <si>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</si>
  <si>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</si>
  <si>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</si>
  <si>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</si>
  <si>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</si>
  <si>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</si>
  <si>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</si>
  <si>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</si>
  <si>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</si>
  <si>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</si>
  <si>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</si>
  <si>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</si>
  <si>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</si>
  <si>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</si>
  <si>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</si>
  <si>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</si>
  <si>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</si>
  <si>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</si>
  <si>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</si>
  <si>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</si>
  <si>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</si>
  <si>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</si>
  <si>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</si>
  <si>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</si>
  <si>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</si>
  <si>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</si>
  <si>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</si>
  <si>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</si>
  <si>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</si>
  <si>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</si>
  <si>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</si>
  <si>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</si>
  <si>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</si>
  <si>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</si>
  <si>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</si>
  <si>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</si>
  <si>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</si>
  <si>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</si>
  <si>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</si>
  <si>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</si>
  <si>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</si>
  <si>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</si>
  <si>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</si>
  <si>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</si>
  <si>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</si>
  <si>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</si>
  <si>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</si>
  <si>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</si>
  <si>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</si>
  <si>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</si>
  <si>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</si>
  <si>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</si>
  <si>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</si>
  <si>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</si>
  <si>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</si>
  <si>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</si>
  <si>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</si>
  <si>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</si>
  <si>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</si>
  <si>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</si>
  <si>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</si>
  <si>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</si>
  <si>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</si>
  <si>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</si>
  <si>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</si>
  <si>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</si>
  <si>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</si>
  <si>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</si>
  <si>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</si>
  <si>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</si>
  <si>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</si>
  <si>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</si>
  <si>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</si>
  <si>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</si>
  <si>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</si>
  <si>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</si>
  <si>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</si>
  <si>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</si>
  <si>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</si>
  <si>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</si>
  <si>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</si>
  <si>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</si>
  <si>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</si>
  <si>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</si>
  <si>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</si>
  <si>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</si>
  <si>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</si>
  <si>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</si>
  <si>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</si>
  <si>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</si>
  <si>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</si>
  <si>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</si>
  <si>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</si>
  <si>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</si>
  <si>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</si>
  <si>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</si>
  <si>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</si>
  <si>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</si>
  <si>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</si>
  <si>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</si>
  <si>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</si>
  <si>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</si>
  <si>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</si>
  <si>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</si>
  <si>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</si>
  <si>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</si>
  <si>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</si>
  <si>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</si>
  <si>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</si>
  <si>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</si>
  <si>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</si>
  <si>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</si>
  <si>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</si>
  <si>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</si>
  <si>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</si>
  <si>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</si>
  <si>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</si>
  <si>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</si>
  <si>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</si>
  <si>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</si>
  <si>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</si>
  <si>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</si>
  <si>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</si>
  <si>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</si>
  <si>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</si>
  <si>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</si>
  <si>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</si>
  <si>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</si>
  <si>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</si>
  <si>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</si>
  <si>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</si>
  <si>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</si>
  <si>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</si>
  <si>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</si>
  <si>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</si>
  <si>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</si>
  <si>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</si>
  <si>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</si>
  <si>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</si>
  <si>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</si>
  <si>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</si>
  <si>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</si>
  <si>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</si>
  <si>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</si>
  <si>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</si>
  <si>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</si>
  <si>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</si>
  <si>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</si>
  <si>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</si>
  <si>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</si>
  <si>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</si>
  <si>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</si>
  <si>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</si>
  <si>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</si>
  <si>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</si>
  <si>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</si>
  <si>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</si>
  <si>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</si>
  <si>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</si>
  <si>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</si>
  <si>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</si>
  <si>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</si>
  <si>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</si>
  <si>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</si>
  <si>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</si>
  <si>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</si>
  <si>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</si>
  <si>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</si>
  <si>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</si>
  <si>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</si>
  <si>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</si>
  <si>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</si>
  <si>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</si>
  <si>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</si>
  <si>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</si>
  <si>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</si>
  <si>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</si>
  <si>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</si>
  <si>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</si>
  <si>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</si>
  <si>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</si>
  <si>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</si>
  <si>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</si>
  <si>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</si>
  <si>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</si>
  <si>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</si>
  <si>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</si>
  <si>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</si>
  <si>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</si>
  <si>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</si>
  <si>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</si>
  <si>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</si>
  <si>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</si>
  <si>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</si>
  <si>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</si>
  <si>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</si>
  <si>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</si>
  <si>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</si>
  <si>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</si>
  <si>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</si>
  <si>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</si>
  <si>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</si>
  <si>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</si>
  <si>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</si>
  <si>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</si>
  <si>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</si>
  <si>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</si>
  <si>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</si>
  <si>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</si>
  <si>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</si>
  <si>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</si>
  <si>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</si>
  <si>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</si>
  <si>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</si>
  <si>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</si>
  <si>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</si>
  <si>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</si>
  <si>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</si>
  <si>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</si>
  <si>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</si>
  <si>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</si>
  <si>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</si>
  <si>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</si>
  <si>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</si>
  <si>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</si>
  <si>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</si>
  <si>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</si>
  <si>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</si>
  <si>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</si>
  <si>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</si>
  <si>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</si>
  <si>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</si>
  <si>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</si>
  <si>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</si>
  <si>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</si>
  <si>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</si>
  <si>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</si>
  <si>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</si>
  <si>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</si>
  <si>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</si>
  <si>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</si>
  <si>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</si>
  <si>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</si>
  <si>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</si>
  <si>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</si>
  <si>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</si>
  <si>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</si>
  <si>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</si>
  <si>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</si>
  <si>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</si>
  <si>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</si>
  <si>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</si>
  <si>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</si>
  <si>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</si>
  <si>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</si>
  <si>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</si>
  <si>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</si>
  <si>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</si>
  <si>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</si>
  <si>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</si>
  <si>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</si>
  <si>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</si>
  <si>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</si>
  <si>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</si>
  <si>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</si>
  <si>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</si>
  <si>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</si>
  <si>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</si>
  <si>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</si>
  <si>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</si>
  <si>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</si>
  <si>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</si>
  <si>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</si>
  <si>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</si>
  <si>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</si>
  <si>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</si>
  <si>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</si>
  <si>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</si>
  <si>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</si>
  <si>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</si>
  <si>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</si>
  <si>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</si>
  <si>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</si>
  <si>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</si>
  <si>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</si>
  <si>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</si>
  <si>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</si>
  <si>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</si>
  <si>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</si>
  <si>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</si>
  <si>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</si>
  <si>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</si>
  <si>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</si>
  <si>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</si>
  <si>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</si>
  <si>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</si>
  <si>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</si>
  <si>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</si>
  <si>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</si>
  <si>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</si>
  <si>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</si>
  <si>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</si>
  <si>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</si>
  <si>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</si>
  <si>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</si>
  <si>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</si>
  <si>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</si>
  <si>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</si>
  <si>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</si>
  <si>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</si>
  <si>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</si>
  <si>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</si>
  <si>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</si>
  <si>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</si>
  <si>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</si>
  <si>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</si>
  <si>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</si>
  <si>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</si>
  <si>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</si>
  <si>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</si>
  <si>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</si>
  <si>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</si>
  <si>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</si>
  <si>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</si>
  <si>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</si>
  <si>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</si>
  <si>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</si>
  <si>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</si>
  <si>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</si>
  <si>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</si>
  <si>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</si>
  <si>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</si>
  <si>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</si>
  <si>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</si>
  <si>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</si>
  <si>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</si>
  <si>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</si>
  <si>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</si>
  <si>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</si>
  <si>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</si>
  <si>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</si>
  <si>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</si>
  <si>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</si>
  <si>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</si>
  <si>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</si>
  <si>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</si>
  <si>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</si>
  <si>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</si>
  <si>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</si>
  <si>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</si>
  <si>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</si>
  <si>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</si>
  <si>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</si>
  <si>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</si>
  <si>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</si>
  <si>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</si>
  <si>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</si>
  <si>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</si>
  <si>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</si>
  <si>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</si>
  <si>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</si>
  <si>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</si>
  <si>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</si>
  <si>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</si>
  <si>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</si>
  <si>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</si>
  <si>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</si>
  <si>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</si>
  <si>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</si>
  <si>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</si>
  <si>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</si>
  <si>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</si>
  <si>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</si>
  <si>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</si>
  <si>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</si>
  <si>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</si>
  <si>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</si>
  <si>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</si>
  <si>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</si>
  <si>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</si>
  <si>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</si>
  <si>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</si>
  <si>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</si>
  <si>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</si>
  <si>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</si>
  <si>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</si>
  <si>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</si>
  <si>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</si>
  <si>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</si>
  <si>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</si>
  <si>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</si>
  <si>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</si>
  <si>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</si>
  <si>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</si>
  <si>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</si>
  <si>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</si>
  <si>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</si>
  <si>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</si>
  <si>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</si>
  <si>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</si>
  <si>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</si>
  <si>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</si>
  <si>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</si>
  <si>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</si>
  <si>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</si>
  <si>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</si>
  <si>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</si>
  <si>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</si>
  <si>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</si>
  <si>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</si>
  <si>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</si>
  <si>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</si>
  <si>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</si>
  <si>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</si>
  <si>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</si>
  <si>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</si>
  <si>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</si>
  <si>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</si>
  <si>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</si>
  <si>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</si>
  <si>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</si>
  <si>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</si>
  <si>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</si>
  <si>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</si>
  <si>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</si>
  <si>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</si>
  <si>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</si>
  <si>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</si>
  <si>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</si>
  <si>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</si>
  <si>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</si>
  <si>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</si>
  <si>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</si>
  <si>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</si>
  <si>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</si>
  <si>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</si>
  <si>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</si>
  <si>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</si>
  <si>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</si>
  <si>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</si>
  <si>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</si>
  <si>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</si>
  <si>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</si>
  <si>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</si>
  <si>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</si>
  <si>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</si>
  <si>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</si>
  <si>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</si>
  <si>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</si>
  <si>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</si>
  <si>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</si>
  <si>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</si>
  <si>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</si>
  <si>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</si>
  <si>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</si>
  <si>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</si>
  <si>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</si>
  <si>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</si>
  <si>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</si>
  <si>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</si>
  <si>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</si>
  <si>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</si>
  <si>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</si>
  <si>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</si>
  <si>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</si>
  <si>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</si>
  <si>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</si>
  <si>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</si>
  <si>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</si>
  <si>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</si>
  <si>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</si>
  <si>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</si>
  <si>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</si>
  <si>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</si>
  <si>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</si>
  <si>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</si>
  <si>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</si>
  <si>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</si>
  <si>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</si>
  <si>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</si>
  <si>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</si>
  <si>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</si>
  <si>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</si>
  <si>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</si>
  <si>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</si>
  <si>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</si>
  <si>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</si>
  <si>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</si>
  <si>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</si>
  <si>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</si>
  <si>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</si>
  <si>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</si>
  <si>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</si>
  <si>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</si>
  <si>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</si>
  <si>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</si>
  <si>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</si>
  <si>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</si>
  <si>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</si>
  <si>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</si>
  <si>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</si>
  <si>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</si>
  <si>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</si>
  <si>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</si>
  <si>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</si>
  <si>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</si>
  <si>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</si>
  <si>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</si>
  <si>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</si>
  <si>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</si>
  <si>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</si>
  <si>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</si>
  <si>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</si>
  <si>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</si>
  <si>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</si>
  <si>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</si>
  <si>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</si>
  <si>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</si>
  <si>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</si>
  <si>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</si>
  <si>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</si>
  <si>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</si>
  <si>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</si>
  <si>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</si>
  <si>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</si>
  <si>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</si>
  <si>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</si>
  <si>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</si>
  <si>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</si>
  <si>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</si>
  <si>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</si>
  <si>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</si>
  <si>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</si>
  <si>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</si>
  <si>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</si>
  <si>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</si>
  <si>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</si>
  <si>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</si>
  <si>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</si>
  <si>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</si>
  <si>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</si>
  <si>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</si>
  <si>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</si>
  <si>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</si>
  <si>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</si>
  <si>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</si>
  <si>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</si>
  <si>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</si>
  <si>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</si>
  <si>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</si>
  <si>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</si>
  <si>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</si>
  <si>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</si>
  <si>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</si>
  <si>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</si>
  <si>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</si>
  <si>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</si>
  <si>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</si>
  <si>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</si>
  <si>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</si>
  <si>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</si>
  <si>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</si>
  <si>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</si>
  <si>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</si>
  <si>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</si>
  <si>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</si>
  <si>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</si>
  <si>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</si>
  <si>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</si>
  <si>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</si>
  <si>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</si>
  <si>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</si>
  <si>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</si>
  <si>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</si>
  <si>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</si>
  <si>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</si>
  <si>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</si>
  <si>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</si>
  <si>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</si>
  <si>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</si>
  <si>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</si>
  <si>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</si>
  <si>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</si>
  <si>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</si>
  <si>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</si>
  <si>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</si>
  <si>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</si>
  <si>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</si>
  <si>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</si>
  <si>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</si>
  <si>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</si>
  <si>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</si>
  <si>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</si>
  <si>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</si>
  <si>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</si>
  <si>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</si>
  <si>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</si>
  <si>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</si>
  <si>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</si>
  <si>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</si>
  <si>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</si>
  <si>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</si>
  <si>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</si>
  <si>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</si>
  <si>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</si>
  <si>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</si>
  <si>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</si>
  <si>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</si>
  <si>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</si>
  <si>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</si>
  <si>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</si>
  <si>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</si>
  <si>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</si>
  <si>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</si>
  <si>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</si>
  <si>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</si>
  <si>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</si>
  <si>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</si>
  <si>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</si>
  <si>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</si>
  <si>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</si>
  <si>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</si>
  <si>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</si>
  <si>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</si>
  <si>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</si>
  <si>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</si>
  <si>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</si>
  <si>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</si>
  <si>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</si>
  <si>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</si>
  <si>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</si>
  <si>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</si>
  <si>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</si>
  <si>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</si>
  <si>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</si>
  <si>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</si>
  <si>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</si>
  <si>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</si>
  <si>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</si>
  <si>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</si>
  <si>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</si>
  <si>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</si>
  <si>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</si>
  <si>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</si>
  <si>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</si>
  <si>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</si>
  <si>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</si>
  <si>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</si>
  <si>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</si>
  <si>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</si>
  <si>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</si>
  <si>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</si>
  <si>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</si>
  <si>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</si>
  <si>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</si>
  <si>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</si>
  <si>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</si>
  <si>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</si>
  <si>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</si>
  <si>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</si>
  <si>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</si>
  <si>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</si>
  <si>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</si>
  <si>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</si>
  <si>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</si>
  <si>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</si>
  <si>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</si>
  <si>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</si>
  <si>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</si>
  <si>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</si>
  <si>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</si>
  <si>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</si>
  <si>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</si>
  <si>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</si>
  <si>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</si>
  <si>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</si>
  <si>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</si>
  <si>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</si>
  <si>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</si>
  <si>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</si>
  <si>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</si>
  <si>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</si>
  <si>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</si>
  <si>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</si>
  <si>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</si>
  <si>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</si>
  <si>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</si>
  <si>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</si>
  <si>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</si>
  <si>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</si>
  <si>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</si>
  <si>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</si>
  <si>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</si>
  <si>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</si>
  <si>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</si>
  <si>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</si>
  <si>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</si>
  <si>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</si>
  <si>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</si>
  <si>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</si>
  <si>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</si>
  <si>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</si>
  <si>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</si>
  <si>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</si>
  <si>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</si>
  <si>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</si>
  <si>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</si>
  <si>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</si>
  <si>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</si>
  <si>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</si>
  <si>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</si>
  <si>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</si>
  <si>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</si>
  <si>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</si>
  <si>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</si>
  <si>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</si>
  <si>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</si>
  <si>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</si>
  <si>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</si>
  <si>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</si>
  <si>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</si>
  <si>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</si>
  <si>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</si>
  <si>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</si>
  <si>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</si>
  <si>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</si>
  <si>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</si>
  <si>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</si>
  <si>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</si>
  <si>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</si>
  <si>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</si>
  <si>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</si>
  <si>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</si>
  <si>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</si>
  <si>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</si>
  <si>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</si>
  <si>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</si>
  <si>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</si>
  <si>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</si>
  <si>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</si>
  <si>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</si>
  <si>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</si>
  <si>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</si>
  <si>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</si>
  <si>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</si>
  <si>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</si>
  <si>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</si>
  <si>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</si>
  <si>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</si>
  <si>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</si>
  <si>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</si>
  <si>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</si>
  <si>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</si>
  <si>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</si>
  <si>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</si>
  <si>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</si>
  <si>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</si>
  <si>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</si>
  <si>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</si>
  <si>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</si>
  <si>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</si>
  <si>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</si>
  <si>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</si>
  <si>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</si>
  <si>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</si>
  <si>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</si>
  <si>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</si>
  <si>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</si>
  <si>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</si>
  <si>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</si>
  <si>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</si>
  <si>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</si>
  <si>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</si>
  <si>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</si>
  <si>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</si>
  <si>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</si>
  <si>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</si>
  <si>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</si>
  <si>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</si>
  <si>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</si>
  <si>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</si>
  <si>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</si>
  <si>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</si>
  <si>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</si>
  <si>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</si>
  <si>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</si>
  <si>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</si>
  <si>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</si>
  <si>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</si>
  <si>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</si>
  <si>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</si>
  <si>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</si>
  <si>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</si>
  <si>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</si>
  <si>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</si>
  <si>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</si>
  <si>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</si>
  <si>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</si>
  <si>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</si>
  <si>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</si>
  <si>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</si>
  <si>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</si>
  <si>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</si>
  <si>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</si>
  <si>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</si>
  <si>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</si>
  <si>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</si>
  <si>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</si>
  <si>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</si>
  <si>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</si>
  <si>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</si>
  <si>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</si>
  <si>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</si>
  <si>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</si>
  <si>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</si>
  <si>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</si>
  <si>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</si>
  <si>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</si>
  <si>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</si>
  <si>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</si>
  <si>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</si>
  <si>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</si>
  <si>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</si>
  <si>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</si>
  <si>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</si>
  <si>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</si>
  <si>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</si>
  <si>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</si>
  <si>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</si>
  <si>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</si>
  <si>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</si>
  <si>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</si>
  <si>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</si>
  <si>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</si>
  <si>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</si>
  <si>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</si>
  <si>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</si>
  <si>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</si>
  <si>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</si>
  <si>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</si>
  <si>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</si>
  <si>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</si>
  <si>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</si>
  <si>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</si>
  <si>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</si>
  <si>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</si>
  <si>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</si>
  <si>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</si>
  <si>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</si>
  <si>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</si>
  <si>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</si>
  <si>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</si>
  <si>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</si>
  <si>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</si>
  <si>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</si>
  <si>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</si>
  <si>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</si>
  <si>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</si>
  <si>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</si>
  <si>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</si>
  <si>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</si>
  <si>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</si>
  <si>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</si>
  <si>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</si>
  <si>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</si>
  <si>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</si>
  <si>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</si>
  <si>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</si>
  <si>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</si>
  <si>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</si>
  <si>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</si>
  <si>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</si>
  <si>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</si>
  <si>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</si>
  <si>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</si>
  <si>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</si>
  <si>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</si>
  <si>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</si>
  <si>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</si>
  <si>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</si>
  <si>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</si>
  <si>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</si>
  <si>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</si>
  <si>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</si>
  <si>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</si>
  <si>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</si>
  <si>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</si>
  <si>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</si>
  <si>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</si>
  <si>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</si>
  <si>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</si>
  <si>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</si>
  <si>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</si>
  <si>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</si>
  <si>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</si>
  <si>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</si>
  <si>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</si>
  <si>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</si>
  <si>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</si>
  <si>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</si>
  <si>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</si>
  <si>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</si>
  <si>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</si>
  <si>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</si>
  <si>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</si>
  <si>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</si>
  <si>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</si>
  <si>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</si>
  <si>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</si>
  <si>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</si>
  <si>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</si>
  <si>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</si>
  <si>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</si>
  <si>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</si>
  <si>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</si>
  <si>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</si>
  <si>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</si>
  <si>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</si>
  <si>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</si>
  <si>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</si>
  <si>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</si>
  <si>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</si>
  <si>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</si>
  <si>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</si>
  <si>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</si>
  <si>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</si>
  <si>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</si>
  <si>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</si>
  <si>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</si>
  <si>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</si>
  <si>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</si>
  <si>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</si>
  <si>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</si>
  <si>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</si>
  <si>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</si>
  <si>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</si>
  <si>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</si>
  <si>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</si>
  <si>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</si>
  <si>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</si>
  <si>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</si>
  <si>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</si>
  <si>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</si>
  <si>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</si>
  <si>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</si>
  <si>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</si>
  <si>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</si>
  <si>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</si>
  <si>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</si>
  <si>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</si>
  <si>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</si>
  <si>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</si>
  <si>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</si>
  <si>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</si>
  <si>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</si>
  <si>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</si>
  <si>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</si>
  <si>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</si>
  <si>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</si>
  <si>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</si>
  <si>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</si>
  <si>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</si>
  <si>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</si>
  <si>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</si>
  <si>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</si>
  <si>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</si>
  <si>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</si>
  <si>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</si>
  <si>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</si>
  <si>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</si>
  <si>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</si>
  <si>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</si>
  <si>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</si>
  <si>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</si>
  <si>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</si>
  <si>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</si>
  <si>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</si>
  <si>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</si>
  <si>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</si>
  <si>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</si>
  <si>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</si>
  <si>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</si>
  <si>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</si>
  <si>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</si>
  <si>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</si>
  <si>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</si>
  <si>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</si>
  <si>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</si>
  <si>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</si>
  <si>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</si>
  <si>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</si>
  <si>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</si>
  <si>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</si>
  <si>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</si>
  <si>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</si>
  <si>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</si>
  <si>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</si>
  <si>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</si>
  <si>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</si>
  <si>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</si>
  <si>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</si>
  <si>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</si>
  <si>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</si>
  <si>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</si>
  <si>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</si>
  <si>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</si>
  <si>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</si>
  <si>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</si>
  <si>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</si>
  <si>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</si>
  <si>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</si>
  <si>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</si>
  <si>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</si>
  <si>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</si>
  <si>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</si>
  <si>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</si>
  <si>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</si>
  <si>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</si>
  <si>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</si>
  <si>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</si>
  <si>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</si>
  <si>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</si>
  <si>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</si>
  <si>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</si>
  <si>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</si>
  <si>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</si>
  <si>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</si>
  <si>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</si>
  <si>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</si>
  <si>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</si>
  <si>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</si>
  <si>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</si>
  <si>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</si>
  <si>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</si>
  <si>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</si>
  <si>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</si>
  <si>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</si>
  <si>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</si>
  <si>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</si>
  <si>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</si>
  <si>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</si>
  <si>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</si>
  <si>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</si>
  <si>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</si>
  <si>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</si>
  <si>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</si>
  <si>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</si>
  <si>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</si>
  <si>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</si>
  <si>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</si>
  <si>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</si>
  <si>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</si>
  <si>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</si>
  <si>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</si>
  <si>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</si>
  <si>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</si>
  <si>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</si>
  <si>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</si>
  <si>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</si>
  <si>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</si>
  <si>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</si>
  <si>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</si>
  <si>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</si>
  <si>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</si>
  <si>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</si>
  <si>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</si>
  <si>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</si>
  <si>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</si>
  <si>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</si>
  <si>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</si>
  <si>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</si>
  <si>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</si>
  <si>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</si>
  <si>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</si>
  <si>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</si>
  <si>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</si>
  <si>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</si>
  <si>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</si>
  <si>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</si>
  <si>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</si>
  <si>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</si>
  <si>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</si>
  <si>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</si>
  <si>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</si>
  <si>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</si>
  <si>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</si>
  <si>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</si>
  <si>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</si>
  <si>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</si>
  <si>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</si>
  <si>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</si>
  <si>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</si>
  <si>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</si>
  <si>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</si>
  <si>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</si>
  <si>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</si>
  <si>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</si>
  <si>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</si>
  <si>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</si>
  <si>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</si>
  <si>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</si>
  <si>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</si>
  <si>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</si>
  <si>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</si>
  <si>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</si>
  <si>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</si>
  <si>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</si>
  <si>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</si>
  <si>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</si>
  <si>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</si>
  <si>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</si>
  <si>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</si>
  <si>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</si>
  <si>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</si>
  <si>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</si>
  <si>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</si>
  <si>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</si>
  <si>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</si>
  <si>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</si>
  <si>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</si>
  <si>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</si>
  <si>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</si>
  <si>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</si>
  <si>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</si>
  <si>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</si>
  <si>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</si>
  <si>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</si>
  <si>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</si>
  <si>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</si>
  <si>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</si>
  <si>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</si>
  <si>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</si>
  <si>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</si>
  <si>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</si>
  <si>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</si>
  <si>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</si>
  <si>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</si>
  <si>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</si>
  <si>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</si>
  <si>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</si>
  <si>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</si>
  <si>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</si>
  <si>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</si>
  <si>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</si>
  <si>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</si>
  <si>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</si>
  <si>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</si>
  <si>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</si>
  <si>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</si>
  <si>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</si>
  <si>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</si>
  <si>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</si>
  <si>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</si>
  <si>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</si>
  <si>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</si>
  <si>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</si>
  <si>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</si>
  <si>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</si>
  <si>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</si>
  <si>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</si>
  <si>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</si>
  <si>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</si>
  <si>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</si>
  <si>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</si>
  <si>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</si>
  <si>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</si>
  <si>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</si>
  <si>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</si>
  <si>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</si>
  <si>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</si>
  <si>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</si>
  <si>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</si>
  <si>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</si>
  <si>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</si>
  <si>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</si>
  <si>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</si>
  <si>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</si>
  <si>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</si>
  <si>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</si>
  <si>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</si>
  <si>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</si>
  <si>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</si>
  <si>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</si>
  <si>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</si>
  <si>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</si>
  <si>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</si>
  <si>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</si>
  <si>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</si>
  <si>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</si>
  <si>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</si>
  <si>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</si>
  <si>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</si>
  <si>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</si>
  <si>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</si>
  <si>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</si>
  <si>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</si>
  <si>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</si>
  <si>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</si>
  <si>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</si>
  <si>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</si>
  <si>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</si>
  <si>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</si>
  <si>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</si>
  <si>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</si>
  <si>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</si>
  <si>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</si>
  <si>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</si>
  <si>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</si>
  <si>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</si>
  <si>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</si>
  <si>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</si>
  <si>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</si>
  <si>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</si>
  <si>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</si>
  <si>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</si>
  <si>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</si>
  <si>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</si>
  <si>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</si>
  <si>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</si>
  <si>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</si>
  <si>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</si>
  <si>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</si>
  <si>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</si>
  <si>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</si>
  <si>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</si>
  <si>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</si>
  <si>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</si>
  <si>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</si>
  <si>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</si>
  <si>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</si>
  <si>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</si>
  <si>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</si>
  <si>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</si>
  <si>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</si>
  <si>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</si>
  <si>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</si>
  <si>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</si>
  <si>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</si>
  <si>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</si>
  <si>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</si>
  <si>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</si>
  <si>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</si>
  <si>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</si>
  <si>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</si>
  <si>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</si>
  <si>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</si>
  <si>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</si>
  <si>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</si>
  <si>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</si>
  <si>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</si>
  <si>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</si>
  <si>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</si>
  <si>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</si>
  <si>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</si>
  <si>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</si>
  <si>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</si>
  <si>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</si>
  <si>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</si>
  <si>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</si>
  <si>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</si>
  <si>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</si>
  <si>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</si>
  <si>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</si>
  <si>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</si>
  <si>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</si>
  <si>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</si>
  <si>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</si>
  <si>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</si>
  <si>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</si>
  <si>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</si>
  <si>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</si>
  <si>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</si>
  <si>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</si>
  <si>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</si>
  <si>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</si>
  <si>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</si>
  <si>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</si>
  <si>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</si>
  <si>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</si>
  <si>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</si>
  <si>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</si>
  <si>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</si>
  <si>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</si>
  <si>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</si>
  <si>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</si>
  <si>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</si>
  <si>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</si>
  <si>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</si>
  <si>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</si>
  <si>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</si>
  <si>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</si>
  <si>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</si>
  <si>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</si>
  <si>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</si>
  <si>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</si>
  <si>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</si>
  <si>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</si>
  <si>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</si>
  <si>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</si>
  <si>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</si>
  <si>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</si>
  <si>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</si>
  <si>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</si>
  <si>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</si>
  <si>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</si>
  <si>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</si>
  <si>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</si>
  <si>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</si>
  <si>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</si>
  <si>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</si>
  <si>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</si>
  <si>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</si>
  <si>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</si>
  <si>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</si>
  <si>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</si>
  <si>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</si>
  <si>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</si>
  <si>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</si>
  <si>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</si>
  <si>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</si>
  <si>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</si>
  <si>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</si>
  <si>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</si>
  <si>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</si>
  <si>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</si>
  <si>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</si>
  <si>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</si>
  <si>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</si>
  <si>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</si>
  <si>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</si>
  <si>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</si>
  <si>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</si>
  <si>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</si>
  <si>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</si>
  <si>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</si>
  <si>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</si>
  <si>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</si>
  <si>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</si>
  <si>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</si>
  <si>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</si>
  <si>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</si>
  <si>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</si>
  <si>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</si>
  <si>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</si>
  <si>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</si>
  <si>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</si>
  <si>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</si>
  <si>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</si>
  <si>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</si>
  <si>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</si>
  <si>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</si>
  <si>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</si>
  <si>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</si>
  <si>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</si>
  <si>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</si>
  <si>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</si>
  <si>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</si>
  <si>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</si>
  <si>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</si>
  <si>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</si>
  <si>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</si>
  <si>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</si>
  <si>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</si>
  <si>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</si>
  <si>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</si>
  <si>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</si>
  <si>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</si>
  <si>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</si>
  <si>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</si>
  <si>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</si>
  <si>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</si>
  <si>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</si>
  <si>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</si>
  <si>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</si>
  <si>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</si>
  <si>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</si>
  <si>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</si>
  <si>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</si>
  <si>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</si>
  <si>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</si>
  <si>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</si>
  <si>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</si>
  <si>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</si>
  <si>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</si>
  <si>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</si>
  <si>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</si>
  <si>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</si>
  <si>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</si>
  <si>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</si>
  <si>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</si>
  <si>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</si>
  <si>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</si>
  <si>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</si>
  <si>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</si>
  <si>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</si>
  <si>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</si>
  <si>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</si>
  <si>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</si>
  <si>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</si>
  <si>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</si>
  <si>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</si>
  <si>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</si>
  <si>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</si>
  <si>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</si>
  <si>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</si>
  <si>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</si>
  <si>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</si>
  <si>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</si>
  <si>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</si>
  <si>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</si>
  <si>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</si>
  <si>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</si>
  <si>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</si>
  <si>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</si>
  <si>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</si>
  <si>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</si>
  <si>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</si>
  <si>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</si>
  <si>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</si>
  <si>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</si>
  <si>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</si>
  <si>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</si>
  <si>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</si>
  <si>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</si>
  <si>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</si>
  <si>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</si>
  <si>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</si>
  <si>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</si>
  <si>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</si>
  <si>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</si>
  <si>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</si>
  <si>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</si>
  <si>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</si>
  <si>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</si>
  <si>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</si>
  <si>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</si>
  <si>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</si>
  <si>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</si>
  <si>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</si>
  <si>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</si>
  <si>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</si>
  <si>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</si>
  <si>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</si>
  <si>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</si>
  <si>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</si>
  <si>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</si>
  <si>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</si>
  <si>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</si>
  <si>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</si>
  <si>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</si>
  <si>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</si>
  <si>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</si>
  <si>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</si>
  <si>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</si>
  <si>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</si>
  <si>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</si>
  <si>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</si>
  <si>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</si>
  <si>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</si>
  <si>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</si>
  <si>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</si>
  <si>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</si>
  <si>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</si>
  <si>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</si>
  <si>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</si>
  <si>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</si>
  <si>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</si>
  <si>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</si>
  <si>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</si>
  <si>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</si>
  <si>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</si>
  <si>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</si>
  <si>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</si>
  <si>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</si>
  <si>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</si>
  <si>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</si>
  <si>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</si>
  <si>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</si>
  <si>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</si>
  <si>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</si>
  <si>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</si>
  <si>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</si>
  <si>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</si>
  <si>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</si>
  <si>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</si>
  <si>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</si>
  <si>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</si>
  <si>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</si>
  <si>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</si>
  <si>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</si>
  <si>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</si>
  <si>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</si>
  <si>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</si>
  <si>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</si>
  <si>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</si>
  <si>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</si>
  <si>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</si>
  <si>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</si>
  <si>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</si>
  <si>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</si>
  <si>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</si>
  <si>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</si>
  <si>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</si>
  <si>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</si>
  <si>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</si>
  <si>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</si>
  <si>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</si>
  <si>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</si>
  <si>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</si>
  <si>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</si>
  <si>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</si>
  <si>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</si>
  <si>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</si>
  <si>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</si>
  <si>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</si>
  <si>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</si>
  <si>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</si>
  <si>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</si>
  <si>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</si>
  <si>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</si>
  <si>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</si>
  <si>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</si>
  <si>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</si>
  <si>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</si>
  <si>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</si>
  <si>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</si>
  <si>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</si>
  <si>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</si>
  <si>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</si>
  <si>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</si>
  <si>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</si>
  <si>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</si>
  <si>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</si>
  <si>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</si>
  <si>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</si>
  <si>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</si>
  <si>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</si>
  <si>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</si>
  <si>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</si>
  <si>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</si>
  <si>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</si>
  <si>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</si>
  <si>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</si>
  <si>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</si>
  <si>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</si>
  <si>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</si>
  <si>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</si>
  <si>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</si>
  <si>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</si>
  <si>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</si>
  <si>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</si>
  <si>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</si>
  <si>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</si>
  <si>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</si>
  <si>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</si>
  <si>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</si>
  <si>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</si>
  <si>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</si>
  <si>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</si>
  <si>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</si>
  <si>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</si>
  <si>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</si>
  <si>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</si>
  <si>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</si>
  <si>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</si>
  <si>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</si>
  <si>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</si>
  <si>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</si>
  <si>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</si>
  <si>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</si>
  <si>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</si>
  <si>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</si>
  <si>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</si>
  <si>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</si>
  <si>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</si>
  <si>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</si>
  <si>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</si>
  <si>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</si>
  <si>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</si>
  <si>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</si>
  <si>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</si>
  <si>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</si>
  <si>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</si>
  <si>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</si>
  <si>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</si>
  <si>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</si>
  <si>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</si>
  <si>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</si>
  <si>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</si>
  <si>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</si>
  <si>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</si>
  <si>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</si>
  <si>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</si>
  <si>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</si>
  <si>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</si>
  <si>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</si>
  <si>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</si>
  <si>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</si>
  <si>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</si>
  <si>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</si>
  <si>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</si>
  <si>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</si>
  <si>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</si>
  <si>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</si>
  <si>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</si>
  <si>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</si>
  <si>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</si>
  <si>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</si>
  <si>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</si>
  <si>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</si>
  <si>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</si>
  <si>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</si>
  <si>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</si>
  <si>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</si>
  <si>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</si>
  <si>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</si>
  <si>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</si>
  <si>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</si>
  <si>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</si>
  <si>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</si>
  <si>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</si>
  <si>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</si>
  <si>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</si>
  <si>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</si>
  <si>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</si>
  <si>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</si>
  <si>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</si>
  <si>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</si>
  <si>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</si>
  <si>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</si>
  <si>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</si>
  <si>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</si>
  <si>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</si>
  <si>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</si>
  <si>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</si>
  <si>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</si>
  <si>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</si>
  <si>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</si>
  <si>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</si>
  <si>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</si>
  <si>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</si>
  <si>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</si>
  <si>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</si>
  <si>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</si>
  <si>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</si>
  <si>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</si>
  <si>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</si>
  <si>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</si>
  <si>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</si>
  <si>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</si>
  <si>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</si>
  <si>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</si>
  <si>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</si>
  <si>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</si>
  <si>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</si>
  <si>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</si>
  <si>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</si>
  <si>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</si>
  <si>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</si>
  <si>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</si>
  <si>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</si>
  <si>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</si>
  <si>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</si>
  <si>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</si>
  <si>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</si>
  <si>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</si>
  <si>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</si>
  <si>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</si>
  <si>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</si>
  <si>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</si>
  <si>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</si>
  <si>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</si>
  <si>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</si>
  <si>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</si>
  <si>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</si>
  <si>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</si>
  <si>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</si>
  <si>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</si>
  <si>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</si>
  <si>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</si>
  <si>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</si>
  <si>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</si>
  <si>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</si>
  <si>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</si>
  <si>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</si>
  <si>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</si>
  <si>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</si>
  <si>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</si>
  <si>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</si>
  <si>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</si>
  <si>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</si>
  <si>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</si>
  <si>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</si>
  <si>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</si>
  <si>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</si>
  <si>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</si>
  <si>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</si>
  <si>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</si>
  <si>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</si>
  <si>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</si>
  <si>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</si>
  <si>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</si>
  <si>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</si>
  <si>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</si>
  <si>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</si>
  <si>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</si>
  <si>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</si>
  <si>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</si>
  <si>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</si>
  <si>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</si>
  <si>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</si>
  <si>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</si>
  <si>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</si>
  <si>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</si>
  <si>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</si>
  <si>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</si>
  <si>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</si>
  <si>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</si>
  <si>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</si>
  <si>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</si>
  <si>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</si>
  <si>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</si>
  <si>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</si>
  <si>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</si>
  <si>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</si>
  <si>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</si>
  <si>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</si>
  <si>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</si>
  <si>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</si>
  <si>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</si>
  <si>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</si>
  <si>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</si>
  <si>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</si>
  <si>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</si>
  <si>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</si>
  <si>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</si>
  <si>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</si>
  <si>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</si>
  <si>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</si>
  <si>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</si>
  <si>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</si>
  <si>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</si>
  <si>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</si>
  <si>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</si>
  <si>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</si>
  <si>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</si>
  <si>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</si>
  <si>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</si>
  <si>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</si>
  <si>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</si>
  <si>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</si>
  <si>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</si>
  <si>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</si>
  <si>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</si>
  <si>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</si>
  <si>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</si>
  <si>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</si>
  <si>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</si>
  <si>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</si>
  <si>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</si>
  <si>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</si>
  <si>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</si>
  <si>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</si>
  <si>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</si>
  <si>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</si>
  <si>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</si>
  <si>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</si>
  <si>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</si>
  <si>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</si>
  <si>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</si>
  <si>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</si>
  <si>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</si>
  <si>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</si>
  <si>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</si>
  <si>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</si>
  <si>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</si>
  <si>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</si>
  <si>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</si>
  <si>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</si>
  <si>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</si>
  <si>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</si>
  <si>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</si>
  <si>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</si>
  <si>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</si>
  <si>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</si>
  <si>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</si>
  <si>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</si>
  <si>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</si>
  <si>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</si>
  <si>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</si>
  <si>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</si>
  <si>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</si>
  <si>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</si>
  <si>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</si>
  <si>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</si>
  <si>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</si>
  <si>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</si>
  <si>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</si>
  <si>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</si>
  <si>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</si>
  <si>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</si>
  <si>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</si>
  <si>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</si>
  <si>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</si>
  <si>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</si>
  <si>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</si>
  <si>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</si>
  <si>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</si>
  <si>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</si>
  <si>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</si>
  <si>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</si>
  <si>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</si>
  <si>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</si>
  <si>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</si>
  <si>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</si>
  <si>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</si>
  <si>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</si>
  <si>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</si>
  <si>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</si>
  <si>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</si>
  <si>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</si>
  <si>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</si>
  <si>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</si>
  <si>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</si>
  <si>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</si>
  <si>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</si>
  <si>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</si>
  <si>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</si>
  <si>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</si>
  <si>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</si>
  <si>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</si>
  <si>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</si>
  <si>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</si>
  <si>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</si>
  <si>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</si>
  <si>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</si>
  <si>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</si>
  <si>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</si>
  <si>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</si>
  <si>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</si>
  <si>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</si>
  <si>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</si>
  <si>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</si>
  <si>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</si>
  <si>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</si>
  <si>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</si>
  <si>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</si>
  <si>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</si>
  <si>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</si>
  <si>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</si>
  <si>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</si>
  <si>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</si>
  <si>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</si>
  <si>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</si>
  <si>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</si>
  <si>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</si>
  <si>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</si>
  <si>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</si>
  <si>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</si>
  <si>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</si>
  <si>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</si>
  <si>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</si>
  <si>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</si>
  <si>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</si>
  <si>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</si>
  <si>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</si>
  <si>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</si>
  <si>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</si>
  <si>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</si>
  <si>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</si>
  <si>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</si>
  <si>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</si>
  <si>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</si>
  <si>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</si>
  <si>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</si>
  <si>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</si>
  <si>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</si>
  <si>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</si>
  <si>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</si>
  <si>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</si>
  <si>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</si>
  <si>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</si>
  <si>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</si>
  <si>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</si>
  <si>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</si>
  <si>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</si>
  <si>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</si>
  <si>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</si>
  <si>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</si>
  <si>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</si>
  <si>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</si>
  <si>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</si>
  <si>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</si>
  <si>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</si>
  <si>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</si>
  <si>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</si>
  <si>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</si>
  <si>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</si>
  <si>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</si>
  <si>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</si>
  <si>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</si>
  <si>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</si>
  <si>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</si>
  <si>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</si>
  <si>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</si>
  <si>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</si>
  <si>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</si>
  <si>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</si>
  <si>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</si>
  <si>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</si>
  <si>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</si>
  <si>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</si>
  <si>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</si>
  <si>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</si>
  <si>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</si>
  <si>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</si>
  <si>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</si>
  <si>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</si>
  <si>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</si>
  <si>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</si>
  <si>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</si>
  <si>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</si>
  <si>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</si>
  <si>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</si>
  <si>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</si>
  <si>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</si>
  <si>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</si>
  <si>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</si>
  <si>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</si>
  <si>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</si>
  <si>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</si>
  <si>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</si>
  <si>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</si>
  <si>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</si>
  <si>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</si>
  <si>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</si>
  <si>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</si>
  <si>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</si>
  <si>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</si>
  <si>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</si>
  <si>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</si>
  <si>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</si>
  <si>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</si>
  <si>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</si>
  <si>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</si>
  <si>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</si>
  <si>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</si>
  <si>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</si>
  <si>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</si>
  <si>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</si>
  <si>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</si>
  <si>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</si>
  <si>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</si>
  <si>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</si>
  <si>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</si>
  <si>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</si>
  <si>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</si>
  <si>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</si>
  <si>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</si>
  <si>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</si>
  <si>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</si>
  <si>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</si>
  <si>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</si>
  <si>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</si>
  <si>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</si>
  <si>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</si>
  <si>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</si>
  <si>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</si>
  <si>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</si>
  <si>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</si>
  <si>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</si>
  <si>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</si>
  <si>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</si>
  <si>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</si>
  <si>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</si>
  <si>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</si>
  <si>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</si>
  <si>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</si>
  <si>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</si>
  <si>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</si>
  <si>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</si>
  <si>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</si>
  <si>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</si>
  <si>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</si>
  <si>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</si>
  <si>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</si>
  <si>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</si>
  <si>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</si>
  <si>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</si>
  <si>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</si>
  <si>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</si>
  <si>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</si>
  <si>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</si>
  <si>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</si>
  <si>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</si>
  <si>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</si>
  <si>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</si>
  <si>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</si>
  <si>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</si>
  <si>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</si>
  <si>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</si>
  <si>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</si>
  <si>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</si>
  <si>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</si>
  <si>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</si>
  <si>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</si>
  <si>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</si>
  <si>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</si>
  <si>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</si>
  <si>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</si>
  <si>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</si>
  <si>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</si>
  <si>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</si>
  <si>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</si>
  <si>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</si>
  <si>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</si>
  <si>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</si>
  <si>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</si>
  <si>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</si>
  <si>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</si>
  <si>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</si>
  <si>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</si>
  <si>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</si>
  <si>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</si>
  <si>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</si>
  <si>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</si>
  <si>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</si>
  <si>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</si>
  <si>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</si>
  <si>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</si>
  <si>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</si>
  <si>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</si>
  <si>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</si>
  <si>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</si>
  <si>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</si>
  <si>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</si>
  <si>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</si>
  <si>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</si>
  <si>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</si>
  <si>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</si>
  <si>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</si>
  <si>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</si>
  <si>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</si>
  <si>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</si>
  <si>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</si>
  <si>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</si>
  <si>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</si>
  <si>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</si>
  <si>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</si>
  <si>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</si>
  <si>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</si>
  <si>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</si>
  <si>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</si>
  <si>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</si>
  <si>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</si>
  <si>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</si>
  <si>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</si>
  <si>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</si>
  <si>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</si>
  <si>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</si>
  <si>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</si>
  <si>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</si>
  <si>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</si>
  <si>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</si>
  <si>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</si>
  <si>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</si>
  <si>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</si>
  <si>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</si>
  <si>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</si>
  <si>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</si>
  <si>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</si>
  <si>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</si>
  <si>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</si>
  <si>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</si>
  <si>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</si>
  <si>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</si>
  <si>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</si>
  <si>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</si>
  <si>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</si>
  <si>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</si>
  <si>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</si>
  <si>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</si>
  <si>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</si>
  <si>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</si>
  <si>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</si>
  <si>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</si>
  <si>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</si>
  <si>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</si>
  <si>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</si>
  <si>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</si>
  <si>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</si>
  <si>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</si>
  <si>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</si>
  <si>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</si>
  <si>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</si>
  <si>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</si>
  <si>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</si>
  <si>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</si>
  <si>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</si>
  <si>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</si>
  <si>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</si>
  <si>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</si>
  <si>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</si>
  <si>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</si>
  <si>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</si>
  <si>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</si>
  <si>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</si>
  <si>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</si>
  <si>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</si>
  <si>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</si>
  <si>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</si>
  <si>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</si>
  <si>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</si>
  <si>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</si>
  <si>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</si>
  <si>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</si>
  <si>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</si>
  <si>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</si>
  <si>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</si>
  <si>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</si>
  <si>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</si>
  <si>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</si>
  <si>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</si>
  <si>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</si>
  <si>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</si>
  <si>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</si>
  <si>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</si>
  <si>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</si>
  <si>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</si>
  <si>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</si>
  <si>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</si>
  <si>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</si>
  <si>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</si>
  <si>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</si>
  <si>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</si>
  <si>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</si>
  <si>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</si>
  <si>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</si>
  <si>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</si>
  <si>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</si>
  <si>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</si>
  <si>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</si>
  <si>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</si>
  <si>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</si>
  <si>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</si>
  <si>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</si>
  <si>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</si>
  <si>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</si>
  <si>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</si>
  <si>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</si>
  <si>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</si>
  <si>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</si>
  <si>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</si>
  <si>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</si>
  <si>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</si>
  <si>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</si>
  <si>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</si>
  <si>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</si>
  <si>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</si>
  <si>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</si>
  <si>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</si>
  <si>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</si>
  <si>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</si>
  <si>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</si>
  <si>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</si>
  <si>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</si>
  <si>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</si>
  <si>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</si>
  <si>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</si>
  <si>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</si>
  <si>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</si>
  <si>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</si>
  <si>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</si>
  <si>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</si>
  <si>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</si>
  <si>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</si>
  <si>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</si>
  <si>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</si>
  <si>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</si>
  <si>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</si>
  <si>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</si>
  <si>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</si>
  <si>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</si>
  <si>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</si>
  <si>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</si>
  <si>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</si>
  <si>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</si>
  <si>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</si>
  <si>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</si>
  <si>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</si>
  <si>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</si>
  <si>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</si>
  <si>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</si>
  <si>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</si>
  <si>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</si>
  <si>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</si>
  <si>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</si>
  <si>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</si>
  <si>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</si>
  <si>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</si>
  <si>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</si>
  <si>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</si>
  <si>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</si>
  <si>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</si>
  <si>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</si>
  <si>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</si>
  <si>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</si>
  <si>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</si>
  <si>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</si>
  <si>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</si>
  <si>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</si>
  <si>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</si>
  <si>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</si>
  <si>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</si>
  <si>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</si>
  <si>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</si>
  <si>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</si>
  <si>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</si>
  <si>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</si>
  <si>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</si>
  <si>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</si>
  <si>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</si>
  <si>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</si>
  <si>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</si>
  <si>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</si>
  <si>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</si>
  <si>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</si>
  <si>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</si>
  <si>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</si>
  <si>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</si>
  <si>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</si>
  <si>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</si>
  <si>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</si>
  <si>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</si>
  <si>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</si>
  <si>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</si>
  <si>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</si>
  <si>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</si>
  <si>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</si>
  <si>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</si>
  <si>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</si>
  <si>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</si>
  <si>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</si>
  <si>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</si>
  <si>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</si>
  <si>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</si>
  <si>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</si>
  <si>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</si>
  <si>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</si>
  <si>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</si>
  <si>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</si>
  <si>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</si>
  <si>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</si>
  <si>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</si>
  <si>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</si>
  <si>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</si>
  <si>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</si>
  <si>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</si>
  <si>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</si>
  <si>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</si>
  <si>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</si>
  <si>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</si>
  <si>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</si>
  <si>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</si>
  <si>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</si>
  <si>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</si>
  <si>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</si>
  <si>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</si>
  <si>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</si>
  <si>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</si>
  <si>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</si>
  <si>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</si>
  <si>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</si>
  <si>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</si>
  <si>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</si>
  <si>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</si>
  <si>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</si>
  <si>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</si>
  <si>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</si>
  <si>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</si>
  <si>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</si>
  <si>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</si>
  <si>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</si>
  <si>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</si>
  <si>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</si>
  <si>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</si>
  <si>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</si>
  <si>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</si>
  <si>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</si>
  <si>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</si>
  <si>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</si>
  <si>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</si>
  <si>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</si>
  <si>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</si>
  <si>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</si>
  <si>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</si>
  <si>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</si>
  <si>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</si>
  <si>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</si>
  <si>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</si>
  <si>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</si>
  <si>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</si>
  <si>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</si>
  <si>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</si>
  <si>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</si>
  <si>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</si>
  <si>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</si>
  <si>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</si>
  <si>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</si>
  <si>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</si>
  <si>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</si>
  <si>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</si>
  <si>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</si>
  <si>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</si>
  <si>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</si>
  <si>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</si>
  <si>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</si>
  <si>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</si>
  <si>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</si>
  <si>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</si>
  <si>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</si>
  <si>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</si>
  <si>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</si>
  <si>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</si>
  <si>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</si>
  <si>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</si>
  <si>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</si>
  <si>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</si>
  <si>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</si>
  <si>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</si>
  <si>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</si>
  <si>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</si>
  <si>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</si>
  <si>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</si>
  <si>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</si>
  <si>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</si>
  <si>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</si>
  <si>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</si>
  <si>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</si>
  <si>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</si>
  <si>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</si>
  <si>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</si>
  <si>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</si>
  <si>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</si>
  <si>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</si>
  <si>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</si>
  <si>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</si>
  <si>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</si>
  <si>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</si>
  <si>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</si>
  <si>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</si>
  <si>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</si>
  <si>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</si>
  <si>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</si>
  <si>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</si>
  <si>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</si>
  <si>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</si>
  <si>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</si>
  <si>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</si>
  <si>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</si>
  <si>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</si>
  <si>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</si>
  <si>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</si>
  <si>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</si>
  <si>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</si>
  <si>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</si>
  <si>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</si>
  <si>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</si>
  <si>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</si>
  <si>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</si>
  <si>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</si>
  <si>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</si>
  <si>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</si>
  <si>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</si>
  <si>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</si>
  <si>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</si>
  <si>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</si>
  <si>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</si>
  <si>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</si>
  <si>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</si>
  <si>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</si>
  <si>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</si>
  <si>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</si>
  <si>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</si>
  <si>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</si>
  <si>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</si>
  <si>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</si>
  <si>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</si>
  <si>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</si>
  <si>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</si>
  <si>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</si>
  <si>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</si>
  <si>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</si>
  <si>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</si>
  <si>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</si>
  <si>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</si>
  <si>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</si>
  <si>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</si>
  <si>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</si>
  <si>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</si>
  <si>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</si>
  <si>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</si>
  <si>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</si>
  <si>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</si>
  <si>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</si>
  <si>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</si>
  <si>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</si>
  <si>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</si>
  <si>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</si>
  <si>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</si>
  <si>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</si>
  <si>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</si>
  <si>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</si>
  <si>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</si>
  <si>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</si>
  <si>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</si>
  <si>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</si>
  <si>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</si>
  <si>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</si>
  <si>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</si>
  <si>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</si>
  <si>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</si>
  <si>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</si>
  <si>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</si>
  <si>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</si>
  <si>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</si>
  <si>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</si>
  <si>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</si>
  <si>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</si>
  <si>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</si>
  <si>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</si>
  <si>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</si>
  <si>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</si>
  <si>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</si>
  <si>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</si>
  <si>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</si>
  <si>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</si>
  <si>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</si>
  <si>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</si>
  <si>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</si>
  <si>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</si>
  <si>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</si>
  <si>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</si>
  <si>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</si>
  <si>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</si>
  <si>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</si>
  <si>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</si>
  <si>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</si>
  <si>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</si>
  <si>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</si>
  <si>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</si>
  <si>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</si>
  <si>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</si>
  <si>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</si>
  <si>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</si>
  <si>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</si>
  <si>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</si>
  <si>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</si>
  <si>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</si>
  <si>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</si>
  <si>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</si>
  <si>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</si>
  <si>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</si>
  <si>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</si>
  <si>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</si>
  <si>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</si>
  <si>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</si>
  <si>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</si>
  <si>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</si>
  <si>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</si>
  <si>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</si>
  <si>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</si>
  <si>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</si>
  <si>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</si>
  <si>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</si>
  <si>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</si>
  <si>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</si>
  <si>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</si>
  <si>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</si>
  <si>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</si>
  <si>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</si>
  <si>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</si>
  <si>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</si>
  <si>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</si>
  <si>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</si>
  <si>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</si>
  <si>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</si>
  <si>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</si>
  <si>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</si>
  <si>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</si>
  <si>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</si>
  <si>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</si>
  <si>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</si>
  <si>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</si>
  <si>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</si>
  <si>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</si>
  <si>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</si>
  <si>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</si>
  <si>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</si>
  <si>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</si>
  <si>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</si>
  <si>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</si>
  <si>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</si>
  <si>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</si>
  <si>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</si>
  <si>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</si>
  <si>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</si>
  <si>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</si>
  <si>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</si>
  <si>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</si>
  <si>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</si>
  <si>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</si>
  <si>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</si>
  <si>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</si>
  <si>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</si>
  <si>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</si>
  <si>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</si>
  <si>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</si>
  <si>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</si>
  <si>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</si>
  <si>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</si>
  <si>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</si>
  <si>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</si>
  <si>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</si>
  <si>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</si>
  <si>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</si>
  <si>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</si>
  <si>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</si>
  <si>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</si>
  <si>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</si>
  <si>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</si>
  <si>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</si>
  <si>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</si>
  <si>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</si>
  <si>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</si>
  <si>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</si>
  <si>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</si>
  <si>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</si>
  <si>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</si>
  <si>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</si>
  <si>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</si>
  <si>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</si>
  <si>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</si>
  <si>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</si>
  <si>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</si>
  <si>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</si>
  <si>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</si>
  <si>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</si>
  <si>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</si>
  <si>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</si>
  <si>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</si>
  <si>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</si>
  <si>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</si>
  <si>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</si>
  <si>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</si>
  <si>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</si>
  <si>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</si>
  <si>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</si>
  <si>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</si>
  <si>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</si>
  <si>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</si>
  <si>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</si>
  <si>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</si>
  <si>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</si>
  <si>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</si>
  <si>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</si>
  <si>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</si>
  <si>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</si>
  <si>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</si>
  <si>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</si>
  <si>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</si>
  <si>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</si>
  <si>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</si>
  <si>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</si>
  <si>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</si>
  <si>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</si>
  <si>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</si>
  <si>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</si>
  <si>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</si>
  <si>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</si>
  <si>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</si>
  <si>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</si>
  <si>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</si>
  <si>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</si>
  <si>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</si>
  <si>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</si>
  <si>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</si>
  <si>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</si>
  <si>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</si>
  <si>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</si>
  <si>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</si>
  <si>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</si>
  <si>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</si>
  <si>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</si>
  <si>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</si>
  <si>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</si>
  <si>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</si>
  <si>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</si>
  <si>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</si>
  <si>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</si>
  <si>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</si>
  <si>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</si>
  <si>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</si>
  <si>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</si>
  <si>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</si>
  <si>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</si>
  <si>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</si>
  <si>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</si>
  <si>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</si>
  <si>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</si>
  <si>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</si>
  <si>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</si>
  <si>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</si>
  <si>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</si>
  <si>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</si>
  <si>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</si>
  <si>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</si>
  <si>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</si>
  <si>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</si>
  <si>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</si>
  <si>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</si>
  <si>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</si>
  <si>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</si>
  <si>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</si>
  <si>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</si>
  <si>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</si>
  <si>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</si>
  <si>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</si>
  <si>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</si>
  <si>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</si>
  <si>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</si>
  <si>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</si>
  <si>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</si>
  <si>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</si>
  <si>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</si>
  <si>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</si>
  <si>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</si>
  <si>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</si>
  <si>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</si>
  <si>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</si>
  <si>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</si>
  <si>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</si>
  <si>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</si>
  <si>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</si>
  <si>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</si>
  <si>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</si>
  <si>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</si>
  <si>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</si>
  <si>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</si>
  <si>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</si>
  <si>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</si>
  <si>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</si>
  <si>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</si>
  <si>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</si>
  <si>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</si>
  <si>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</si>
  <si>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</si>
  <si>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</si>
  <si>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</si>
  <si>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</si>
  <si>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</si>
  <si>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</si>
  <si>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</si>
  <si>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</si>
  <si>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</si>
  <si>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</si>
  <si>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</si>
  <si>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</si>
  <si>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</si>
  <si>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</si>
  <si>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</si>
  <si>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</si>
  <si>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</si>
  <si>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</si>
  <si>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</si>
  <si>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</si>
  <si>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</si>
  <si>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</si>
  <si>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</si>
  <si>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</si>
  <si>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</si>
  <si>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</si>
  <si>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</si>
  <si>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</si>
  <si>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</si>
  <si>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</si>
  <si>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</si>
  <si>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</si>
  <si>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</si>
  <si>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</si>
  <si>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</si>
  <si>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</si>
  <si>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</si>
  <si>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</si>
  <si>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</si>
  <si>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</si>
  <si>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</si>
  <si>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</si>
  <si>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</si>
  <si>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</si>
  <si>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</si>
  <si>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</si>
  <si>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</si>
  <si>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</si>
  <si>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</si>
  <si>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</si>
  <si>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</si>
  <si>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</si>
  <si>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</si>
  <si>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</si>
  <si>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</si>
  <si>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</si>
  <si>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</si>
  <si>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</si>
  <si>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</si>
  <si>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</si>
  <si>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</si>
  <si>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</si>
  <si>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</si>
  <si>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</si>
  <si>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</si>
  <si>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</si>
  <si>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</si>
  <si>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</si>
  <si>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</si>
  <si>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</si>
  <si>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</si>
  <si>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</si>
  <si>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</si>
  <si>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</si>
  <si>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</si>
  <si>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</si>
  <si>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</si>
  <si>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</si>
  <si>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</si>
  <si>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</si>
  <si>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</si>
  <si>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</si>
  <si>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</si>
  <si>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</si>
  <si>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</si>
  <si>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</si>
  <si>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</si>
  <si>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</si>
  <si>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</si>
  <si>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</si>
  <si>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</si>
  <si>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</si>
  <si>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</si>
  <si>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</si>
  <si>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</si>
  <si>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</si>
  <si>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</si>
  <si>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</si>
  <si>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</si>
  <si>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</si>
  <si>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</si>
  <si>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</si>
  <si>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</si>
  <si>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</si>
  <si>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</si>
  <si>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</si>
  <si>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</si>
  <si>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</si>
  <si>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</si>
  <si>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</si>
  <si>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</si>
  <si>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</si>
  <si>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</si>
  <si>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</si>
  <si>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</si>
  <si>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</si>
  <si>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</si>
  <si>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</si>
  <si>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</si>
  <si>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</si>
  <si>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</si>
  <si>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</si>
  <si>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</si>
  <si>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</si>
  <si>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</si>
  <si>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</si>
  <si>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</si>
  <si>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</si>
  <si>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</si>
  <si>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</si>
  <si>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</si>
  <si>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</si>
  <si>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</si>
  <si>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</si>
  <si>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</si>
  <si>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</si>
  <si>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</si>
  <si>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</si>
  <si>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</si>
  <si>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</si>
  <si>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</si>
  <si>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</si>
  <si>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</si>
  <si>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</si>
  <si>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</si>
  <si>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</si>
  <si>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</si>
  <si>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</si>
  <si>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</si>
  <si>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</si>
  <si>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</si>
  <si>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</si>
  <si>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</si>
  <si>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</si>
  <si>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</si>
  <si>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</si>
  <si>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</si>
  <si>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</si>
  <si>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</si>
  <si>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</si>
  <si>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</si>
  <si>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</si>
  <si>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</si>
  <si>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</si>
  <si>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</si>
  <si>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</si>
  <si>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</si>
  <si>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</si>
  <si>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</si>
  <si>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</si>
  <si>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</si>
  <si>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</si>
  <si>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</si>
  <si>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</si>
  <si>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</si>
  <si>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</si>
  <si>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</si>
  <si>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</si>
  <si>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</si>
  <si>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</si>
  <si>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</si>
  <si>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</si>
  <si>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</si>
  <si>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</si>
  <si>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</si>
  <si>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</si>
  <si>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</si>
  <si>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</si>
  <si>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</si>
  <si>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</si>
  <si>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</si>
  <si>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</si>
  <si>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</si>
  <si>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</si>
  <si>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</si>
  <si>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</si>
  <si>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</si>
  <si>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</si>
  <si>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</si>
  <si>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</si>
  <si>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</si>
  <si>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</si>
  <si>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</si>
  <si>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</si>
  <si>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</si>
  <si>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</si>
  <si>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</si>
  <si>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</si>
  <si>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</si>
  <si>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</si>
  <si>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</si>
  <si>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</si>
  <si>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</si>
  <si>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</si>
  <si>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</si>
  <si>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</si>
  <si>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</si>
  <si>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</si>
  <si>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</si>
  <si>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</si>
  <si>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</si>
  <si>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</si>
  <si>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</si>
  <si>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</si>
  <si>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</si>
  <si>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</si>
  <si>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</si>
  <si>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</si>
  <si>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</si>
  <si>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</si>
  <si>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</si>
  <si>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</si>
  <si>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</si>
  <si>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</si>
  <si>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</si>
  <si>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</si>
  <si>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</si>
  <si>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</si>
  <si>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</si>
  <si>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</si>
  <si>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</si>
  <si>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</si>
  <si>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</si>
  <si>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</si>
  <si>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</si>
  <si>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</si>
  <si>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</si>
  <si>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</si>
  <si>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</si>
  <si>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</si>
  <si>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</si>
  <si>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</si>
  <si>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</si>
  <si>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</si>
  <si>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</si>
  <si>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</si>
  <si>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</si>
  <si>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</si>
  <si>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</si>
  <si>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</si>
  <si>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</si>
  <si>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</si>
  <si>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</si>
  <si>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</si>
  <si>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</si>
  <si>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</si>
  <si>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</si>
  <si>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</si>
  <si>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</si>
  <si>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</si>
  <si>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</si>
  <si>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</si>
  <si>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</si>
  <si>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</si>
  <si>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</si>
  <si>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</si>
  <si>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</si>
  <si>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</si>
  <si>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</si>
  <si>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</si>
  <si>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</si>
  <si>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</si>
  <si>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</si>
  <si>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</si>
  <si>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</si>
  <si>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</si>
  <si>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</si>
  <si>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</si>
  <si>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</si>
  <si>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</si>
  <si>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</si>
  <si>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</si>
  <si>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</si>
  <si>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</si>
  <si>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</si>
  <si>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</si>
  <si>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</si>
  <si>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</si>
  <si>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</si>
  <si>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</si>
  <si>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</si>
  <si>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</si>
  <si>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</si>
  <si>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</si>
  <si>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</si>
  <si>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</si>
  <si>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</si>
  <si>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</si>
  <si>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</si>
  <si>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</si>
  <si>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</si>
  <si>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</si>
  <si>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</si>
  <si>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</si>
  <si>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</si>
  <si>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</si>
  <si>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</si>
  <si>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</si>
  <si>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</si>
  <si>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</si>
  <si>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</si>
  <si>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</si>
  <si>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</si>
  <si>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</si>
  <si>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</si>
  <si>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</si>
  <si>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</si>
  <si>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</si>
  <si>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</si>
  <si>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</si>
  <si>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</si>
  <si>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</si>
  <si>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</si>
  <si>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</si>
  <si>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</si>
  <si>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</si>
  <si>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</si>
  <si>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</si>
  <si>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</si>
  <si>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</si>
  <si>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</si>
  <si>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</si>
  <si>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</si>
  <si>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</si>
  <si>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</si>
  <si>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</si>
  <si>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</si>
  <si>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</si>
  <si>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</si>
  <si>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</si>
  <si>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</si>
  <si>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</si>
  <si>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</si>
  <si>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</si>
  <si>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</si>
  <si>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</si>
  <si>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</si>
  <si>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</si>
  <si>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</si>
  <si>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</si>
  <si>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</si>
  <si>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</si>
  <si>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</si>
  <si>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</si>
  <si>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</si>
  <si>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</si>
  <si>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</si>
  <si>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</si>
  <si>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</si>
  <si>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</si>
  <si>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</si>
  <si>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</si>
  <si>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</si>
  <si>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</si>
  <si>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</si>
  <si>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</si>
  <si>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</si>
  <si>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</si>
  <si>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</si>
  <si>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</si>
  <si>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</si>
  <si>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</si>
  <si>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</si>
  <si>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</si>
  <si>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</si>
  <si>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</si>
  <si>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</si>
  <si>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</si>
  <si>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</si>
  <si>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</si>
  <si>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</si>
  <si>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</si>
  <si>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</si>
  <si>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</si>
  <si>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</si>
  <si>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</si>
  <si>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</si>
  <si>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</si>
  <si>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</si>
  <si>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</si>
  <si>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</si>
  <si>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</si>
  <si>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</si>
  <si>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</si>
  <si>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</si>
  <si>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</si>
  <si>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</si>
  <si>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</si>
  <si>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</si>
  <si>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</si>
  <si>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</si>
  <si>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</si>
  <si>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</si>
  <si>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</si>
  <si>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</si>
  <si>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</si>
  <si>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</si>
  <si>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</si>
  <si>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</si>
  <si>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</si>
  <si>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</si>
  <si>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</si>
  <si>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</si>
  <si>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</si>
  <si>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</si>
  <si>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</si>
  <si>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</si>
  <si>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</si>
  <si>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</si>
  <si>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</si>
  <si>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</si>
  <si>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</si>
  <si>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</si>
  <si>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</si>
  <si>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</si>
  <si>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</si>
  <si>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</si>
  <si>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</si>
  <si>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</si>
  <si>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</si>
  <si>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</si>
  <si>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</si>
  <si>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</si>
  <si>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</si>
  <si>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</si>
  <si>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</si>
  <si>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</si>
  <si>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</si>
  <si>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</si>
  <si>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</si>
  <si>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</si>
  <si>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</si>
  <si>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</si>
  <si>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</si>
  <si>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</si>
  <si>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</si>
  <si>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</si>
  <si>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</si>
  <si>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</si>
  <si>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</si>
  <si>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</si>
  <si>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</si>
  <si>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</si>
  <si>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</si>
  <si>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</si>
  <si>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</si>
  <si>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</si>
  <si>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</si>
  <si>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</si>
  <si>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</si>
  <si>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</si>
  <si>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</si>
  <si>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</si>
  <si>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</si>
  <si>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</si>
  <si>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</si>
  <si>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</si>
  <si>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</si>
  <si>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</si>
  <si>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</si>
  <si>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</si>
  <si>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</si>
  <si>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</si>
  <si>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</si>
  <si>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</si>
  <si>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</si>
  <si>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</si>
  <si>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</si>
  <si>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</si>
  <si>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</si>
  <si>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</si>
  <si>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</si>
  <si>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</si>
  <si>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</si>
  <si>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</si>
  <si>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</si>
  <si>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</si>
  <si>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</si>
  <si>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</si>
  <si>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</si>
  <si>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</si>
  <si>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</si>
  <si>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</si>
  <si>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</si>
  <si>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</si>
  <si>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</si>
  <si>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</si>
  <si>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</si>
  <si>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</si>
  <si>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</si>
  <si>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</si>
  <si>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</si>
  <si>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</si>
  <si>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</si>
  <si>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</si>
  <si>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</si>
  <si>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</si>
  <si>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</si>
  <si>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</si>
  <si>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</si>
  <si>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</si>
  <si>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</si>
  <si>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</si>
  <si>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</si>
  <si>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</si>
  <si>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</si>
  <si>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</si>
  <si>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</si>
  <si>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</si>
  <si>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</si>
  <si>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</si>
  <si>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</si>
  <si>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</si>
  <si>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</si>
  <si>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</si>
  <si>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</si>
  <si>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</si>
  <si>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</si>
  <si>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</si>
  <si>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</si>
  <si>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</si>
  <si>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</si>
  <si>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</si>
  <si>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</si>
  <si>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</si>
  <si>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</si>
  <si>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</si>
  <si>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</si>
  <si>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</si>
  <si>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</si>
  <si>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</si>
  <si>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</si>
  <si>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</si>
  <si>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</si>
  <si>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</si>
  <si>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</si>
  <si>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</si>
  <si>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</si>
  <si>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</si>
  <si>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</si>
  <si>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</si>
  <si>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</si>
  <si>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</si>
  <si>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</si>
  <si>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</si>
  <si>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</si>
  <si>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</si>
  <si>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</si>
  <si>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</si>
  <si>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</si>
  <si>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</si>
  <si>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</si>
  <si>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</si>
  <si>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</si>
  <si>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</si>
  <si>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</si>
  <si>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</si>
  <si>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</si>
  <si>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</si>
  <si>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</si>
  <si>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</si>
  <si>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</si>
  <si>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</si>
  <si>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</si>
  <si>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</si>
  <si>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</si>
  <si>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</si>
  <si>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</si>
  <si>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</si>
  <si>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</si>
  <si>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</si>
  <si>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</si>
  <si>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</si>
  <si>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</si>
  <si>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</si>
  <si>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</si>
  <si>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</si>
  <si>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</si>
  <si>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</si>
  <si>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</si>
  <si>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</si>
  <si>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</si>
  <si>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</si>
  <si>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</si>
  <si>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</si>
  <si>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</si>
  <si>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</si>
  <si>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</si>
  <si>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</si>
  <si>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</si>
  <si>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</si>
  <si>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</si>
  <si>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</si>
  <si>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</si>
  <si>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</si>
  <si>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</si>
  <si>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</si>
  <si>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</si>
  <si>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</si>
  <si>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</si>
  <si>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</si>
  <si>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</si>
  <si>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</si>
  <si>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</si>
  <si>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</si>
  <si>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</si>
  <si>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</si>
  <si>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</si>
  <si>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</si>
  <si>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</si>
  <si>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</si>
  <si>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</si>
  <si>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</si>
  <si>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</si>
  <si>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</si>
  <si>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</si>
  <si>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</si>
  <si>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</si>
  <si>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</si>
  <si>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</si>
  <si>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</si>
  <si>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</si>
  <si>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</si>
  <si>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</si>
  <si>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</si>
  <si>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</si>
  <si>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</si>
  <si>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</si>
  <si>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</si>
  <si>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</si>
  <si>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</si>
  <si>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</si>
  <si>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</si>
  <si>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</si>
  <si>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</si>
  <si>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</si>
  <si>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</si>
  <si>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</si>
  <si>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</si>
  <si>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</si>
  <si>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</si>
  <si>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</si>
  <si>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</si>
  <si>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</si>
  <si>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</si>
  <si>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</si>
  <si>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</si>
  <si>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</si>
  <si>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</si>
  <si>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</si>
  <si>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</si>
  <si>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</si>
  <si>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</si>
  <si>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</si>
  <si>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</si>
  <si>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</si>
  <si>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</si>
  <si>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</si>
  <si>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</si>
  <si>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</si>
  <si>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</si>
  <si>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</si>
  <si>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</si>
  <si>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</si>
  <si>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</si>
  <si>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</si>
  <si>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</si>
  <si>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</si>
  <si>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</si>
  <si>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</si>
  <si>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</si>
  <si>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</si>
  <si>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</si>
  <si>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</si>
  <si>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</si>
  <si>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</si>
  <si>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</si>
  <si>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</si>
  <si>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</si>
  <si>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</si>
  <si>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</si>
  <si>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</si>
  <si>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</si>
  <si>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</si>
  <si>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</si>
  <si>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</si>
  <si>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</si>
  <si>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</si>
  <si>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</si>
  <si>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</si>
  <si>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</si>
  <si>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</si>
  <si>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</si>
  <si>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</si>
  <si>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</si>
  <si>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</si>
  <si>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</si>
  <si>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</si>
  <si>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</si>
  <si>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</si>
  <si>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</si>
  <si>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</si>
  <si>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</si>
  <si>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</si>
  <si>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</si>
  <si>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</si>
  <si>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</si>
  <si>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</si>
  <si>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</si>
  <si>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</si>
  <si>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</si>
  <si>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</si>
  <si>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</si>
  <si>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</si>
  <si>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</si>
  <si>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</si>
  <si>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</si>
  <si>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</si>
  <si>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</si>
  <si>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</si>
  <si>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</si>
  <si>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</si>
  <si>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</si>
  <si>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</si>
  <si>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</si>
  <si>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</si>
  <si>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</si>
  <si>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</si>
  <si>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</si>
  <si>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</si>
  <si>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</si>
  <si>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</si>
  <si>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</si>
  <si>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</si>
  <si>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</si>
  <si>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</si>
  <si>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</si>
  <si>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</si>
  <si>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</si>
  <si>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</si>
  <si>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</si>
  <si>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</si>
  <si>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</si>
  <si>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</si>
  <si>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</si>
  <si>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</si>
  <si>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</si>
  <si>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</si>
  <si>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</si>
  <si>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</si>
  <si>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</si>
  <si>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</si>
  <si>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</si>
  <si>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</si>
  <si>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</si>
  <si>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</si>
  <si>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</si>
  <si>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</si>
  <si>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</si>
  <si>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</si>
  <si>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</si>
  <si>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</si>
  <si>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</si>
  <si>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</si>
  <si>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</si>
  <si>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</si>
  <si>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</si>
  <si>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</si>
  <si>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</si>
  <si>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</si>
  <si>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</si>
  <si>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</si>
  <si>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</si>
  <si>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</si>
  <si>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</si>
  <si>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</si>
  <si>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</si>
  <si>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</si>
  <si>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</si>
  <si>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</si>
  <si>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</si>
  <si>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</si>
  <si>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</si>
  <si>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</si>
  <si>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</si>
  <si>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</si>
  <si>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</si>
  <si>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</si>
  <si>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</si>
  <si>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</si>
  <si>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</si>
  <si>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</si>
  <si>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</si>
  <si>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</si>
  <si>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</si>
  <si>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</si>
  <si>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</si>
  <si>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</si>
  <si>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</si>
  <si>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</si>
  <si>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</si>
  <si>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</si>
  <si>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</si>
  <si>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</si>
  <si>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</si>
  <si>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</si>
  <si>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</si>
  <si>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</si>
  <si>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</si>
  <si>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</si>
  <si>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</si>
  <si>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</si>
  <si>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</si>
  <si>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</si>
  <si>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</si>
  <si>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</si>
  <si>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</si>
  <si>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</si>
  <si>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</si>
  <si>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</si>
  <si>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</si>
  <si>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</si>
  <si>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</si>
  <si>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</si>
  <si>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</si>
  <si>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</si>
  <si>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</si>
  <si>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</si>
  <si>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</si>
  <si>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</si>
  <si>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</si>
  <si>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</si>
  <si>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</si>
  <si>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</si>
  <si>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</si>
  <si>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</si>
  <si>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</si>
  <si>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</si>
  <si>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</si>
  <si>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</si>
  <si>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</si>
  <si>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</si>
  <si>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</si>
  <si>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</si>
  <si>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</si>
  <si>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</si>
  <si>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</si>
  <si>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</si>
  <si>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</si>
  <si>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</si>
  <si>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</si>
  <si>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</si>
  <si>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</si>
  <si>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</si>
  <si>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</si>
  <si>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</si>
  <si>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</si>
  <si>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</si>
  <si>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</si>
  <si>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</si>
  <si>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</si>
  <si>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</si>
  <si>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</si>
  <si>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</si>
  <si>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</si>
  <si>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</si>
  <si>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</si>
  <si>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</si>
  <si>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</si>
  <si>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</si>
  <si>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</si>
  <si>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</si>
  <si>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</si>
  <si>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</si>
  <si>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</si>
  <si>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</si>
  <si>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</si>
  <si>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</si>
  <si>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</si>
  <si>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</si>
  <si>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</si>
  <si>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</si>
  <si>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</si>
  <si>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</si>
  <si>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</si>
  <si>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</si>
  <si>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</si>
  <si>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</si>
  <si>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</si>
  <si>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</si>
  <si>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</si>
  <si>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</si>
  <si>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</si>
  <si>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</si>
  <si>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</si>
  <si>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</si>
  <si>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</si>
  <si>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</si>
  <si>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</si>
  <si>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</si>
  <si>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</si>
  <si>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</si>
  <si>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</si>
  <si>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</si>
  <si>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</si>
  <si>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</si>
  <si>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</si>
  <si>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</si>
  <si>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</si>
  <si>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</si>
  <si>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</si>
  <si>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</si>
  <si>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</si>
  <si>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</si>
  <si>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</si>
  <si>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</si>
  <si>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</si>
  <si>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</si>
  <si>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</si>
  <si>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</si>
  <si>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</si>
  <si>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</si>
  <si>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</si>
  <si>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</si>
  <si>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</si>
  <si>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</si>
  <si>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</si>
  <si>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</si>
  <si>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</si>
  <si>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</si>
  <si>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</si>
  <si>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</si>
  <si>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</si>
  <si>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</si>
  <si>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</si>
  <si>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</si>
  <si>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</si>
  <si>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</si>
  <si>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</si>
  <si>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</si>
  <si>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</si>
  <si>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</si>
  <si>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</si>
  <si>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</si>
  <si>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</si>
  <si>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</si>
  <si>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</si>
  <si>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</si>
  <si>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</si>
  <si>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</si>
  <si>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</si>
  <si>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</si>
  <si>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</si>
  <si>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</si>
  <si>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</si>
  <si>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</si>
  <si>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</si>
  <si>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</si>
  <si>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</si>
  <si>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</si>
  <si>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</si>
  <si>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</si>
  <si>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</si>
  <si>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</si>
  <si>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</si>
  <si>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</si>
  <si>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</si>
  <si>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</si>
  <si>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</si>
  <si>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</si>
  <si>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</si>
  <si>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</si>
  <si>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</si>
  <si>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</si>
  <si>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</si>
  <si>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</si>
  <si>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</si>
  <si>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</si>
  <si>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</si>
  <si>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</si>
  <si>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</si>
  <si>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</si>
  <si>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</si>
  <si>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</si>
  <si>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</si>
  <si>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</si>
  <si>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</si>
  <si>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</si>
  <si>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</si>
  <si>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</si>
  <si>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</si>
  <si>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</si>
  <si>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</si>
  <si>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</si>
  <si>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</si>
  <si>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</si>
  <si>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</si>
  <si>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</si>
  <si>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</si>
  <si>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</si>
  <si>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</si>
  <si>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</si>
  <si>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</si>
  <si>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</si>
  <si>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</si>
  <si>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</si>
  <si>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</si>
  <si>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</si>
  <si>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</si>
  <si>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</si>
  <si>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</si>
  <si>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</si>
  <si>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</si>
  <si>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</si>
  <si>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</si>
  <si>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</si>
  <si>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</si>
  <si>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</si>
  <si>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</si>
  <si>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</si>
  <si>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</si>
  <si>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</si>
  <si>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</si>
  <si>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</si>
  <si>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</si>
  <si>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</si>
  <si>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</si>
  <si>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</si>
  <si>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</si>
  <si>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</si>
  <si>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</si>
  <si>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</si>
  <si>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</si>
  <si>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</si>
  <si>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</si>
  <si>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</si>
  <si>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</si>
  <si>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</si>
  <si>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</si>
  <si>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</si>
  <si>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</si>
  <si>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</si>
  <si>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</si>
  <si>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</si>
  <si>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</si>
  <si>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</si>
  <si>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</si>
  <si>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</si>
  <si>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</si>
  <si>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</si>
  <si>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</si>
  <si>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</si>
  <si>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</si>
  <si>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</si>
  <si>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</si>
  <si>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</si>
  <si>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</si>
  <si>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</si>
  <si>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</si>
  <si>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</si>
  <si>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</si>
  <si>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</si>
  <si>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</si>
  <si>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</si>
  <si>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</si>
  <si>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</si>
  <si>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</si>
  <si>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</si>
  <si>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</si>
  <si>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</si>
  <si>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</si>
  <si>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</si>
  <si>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</si>
  <si>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</si>
  <si>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</si>
  <si>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</si>
  <si>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</si>
  <si>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</si>
  <si>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</si>
  <si>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</si>
  <si>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</si>
  <si>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</si>
  <si>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</si>
  <si>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</si>
  <si>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</si>
  <si>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</si>
  <si>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</si>
  <si>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</si>
  <si>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</si>
  <si>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</si>
  <si>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</si>
  <si>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</si>
  <si>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</si>
  <si>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</si>
  <si>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</si>
  <si>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</si>
  <si>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</si>
  <si>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</si>
  <si>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</si>
  <si>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</si>
  <si>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</si>
  <si>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</si>
  <si>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</si>
  <si>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</si>
  <si>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</si>
  <si>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</si>
  <si>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</si>
  <si>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</si>
  <si>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</si>
  <si>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</si>
  <si>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</si>
  <si>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</si>
  <si>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</si>
  <si>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</si>
  <si>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</si>
  <si>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</si>
  <si>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</si>
  <si>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</si>
  <si>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</si>
  <si>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</si>
  <si>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</si>
  <si>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</si>
  <si>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</si>
  <si>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</si>
  <si>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</si>
  <si>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</si>
  <si>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</si>
  <si>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</si>
  <si>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</si>
  <si>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</si>
  <si>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</si>
  <si>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</si>
  <si>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</si>
  <si>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</si>
  <si>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</si>
  <si>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</si>
  <si>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</si>
  <si>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</si>
  <si>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</si>
  <si>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</si>
  <si>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</si>
  <si>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</si>
  <si>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</si>
  <si>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</si>
  <si>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</si>
  <si>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</si>
  <si>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</si>
  <si>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</si>
  <si>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</si>
  <si>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</si>
  <si>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</si>
  <si>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</si>
  <si>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</si>
  <si>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</si>
  <si>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</si>
  <si>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</si>
  <si>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</si>
  <si>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</si>
  <si>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</si>
  <si>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</si>
  <si>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</si>
  <si>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</si>
  <si>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</si>
  <si>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</si>
  <si>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</si>
  <si>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</si>
  <si>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</si>
  <si>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</si>
  <si>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</si>
  <si>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</si>
  <si>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</si>
  <si>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</si>
  <si>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</si>
  <si>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</si>
  <si>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</si>
  <si>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</si>
  <si>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</si>
  <si>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</si>
  <si>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</si>
  <si>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</si>
  <si>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</si>
  <si>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</si>
  <si>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</si>
  <si>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</si>
  <si>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</si>
  <si>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</si>
  <si>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</si>
  <si>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</si>
  <si>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</si>
  <si>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</si>
  <si>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</si>
  <si>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</si>
  <si>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</si>
  <si>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</si>
  <si>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</si>
  <si>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</si>
  <si>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</si>
  <si>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</si>
  <si>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</si>
  <si>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</si>
  <si>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</si>
  <si>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</si>
  <si>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</si>
  <si>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</si>
  <si>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</si>
  <si>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</si>
  <si>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</si>
  <si>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</si>
  <si>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</si>
  <si>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</si>
  <si>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</si>
  <si>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</si>
  <si>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</si>
  <si>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</si>
  <si>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</si>
  <si>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</si>
  <si>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</si>
  <si>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</si>
  <si>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</si>
  <si>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</si>
  <si>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</si>
  <si>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</si>
  <si>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</si>
  <si>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</si>
  <si>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</si>
  <si>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</si>
  <si>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</si>
  <si>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</si>
  <si>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</si>
  <si>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</si>
  <si>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</si>
  <si>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</si>
  <si>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</si>
  <si>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</si>
  <si>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</si>
  <si>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</si>
  <si>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</si>
  <si>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</si>
  <si>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</si>
  <si>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</si>
  <si>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</si>
  <si>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</si>
  <si>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</si>
  <si>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</si>
  <si>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</si>
  <si>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</si>
  <si>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</si>
  <si>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</si>
  <si>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</si>
  <si>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</si>
  <si>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</si>
  <si>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</si>
  <si>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</si>
  <si>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</si>
  <si>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</si>
  <si>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</si>
  <si>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</si>
  <si>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</si>
  <si>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</si>
  <si>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</si>
  <si>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</si>
  <si>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</si>
  <si>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</si>
  <si>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</si>
  <si>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</si>
  <si>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</si>
  <si>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</si>
  <si>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</si>
  <si>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</si>
  <si>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</si>
  <si>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</si>
  <si>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</si>
  <si>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</si>
  <si>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</si>
  <si>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</si>
  <si>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</si>
  <si>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</si>
  <si>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</si>
  <si>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</si>
  <si>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</si>
  <si>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</si>
  <si>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</si>
  <si>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</si>
  <si>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</si>
  <si>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</si>
  <si>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</si>
  <si>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</si>
  <si>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</si>
  <si>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</si>
  <si>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</si>
  <si>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</si>
  <si>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</si>
  <si>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</si>
  <si>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</si>
  <si>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</si>
  <si>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</si>
  <si>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</si>
  <si>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</si>
  <si>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</si>
  <si>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</si>
  <si>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</si>
  <si>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</si>
  <si>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</si>
  <si>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</si>
  <si>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</si>
  <si>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</si>
  <si>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</si>
  <si>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</si>
  <si>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</si>
  <si>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</si>
  <si>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</si>
  <si>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</si>
  <si>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</si>
  <si>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</si>
  <si>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</si>
  <si>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</si>
  <si>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</si>
  <si>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</si>
  <si>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</si>
  <si>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</si>
  <si>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</si>
  <si>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</si>
  <si>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</si>
  <si>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</si>
  <si>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</si>
  <si>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</si>
  <si>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</si>
  <si>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</si>
  <si>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</si>
  <si>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</si>
  <si>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</si>
  <si>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</si>
  <si>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</si>
  <si>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</si>
  <si>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</si>
  <si>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</si>
  <si>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</si>
  <si>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</si>
  <si>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</si>
  <si>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</si>
  <si>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</si>
  <si>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</si>
  <si>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</si>
  <si>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</si>
  <si>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</si>
  <si>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</si>
  <si>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</si>
  <si>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</si>
  <si>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</si>
  <si>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</si>
  <si>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</si>
  <si>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</si>
  <si>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</si>
  <si>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</si>
  <si>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</si>
  <si>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</si>
  <si>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</si>
  <si>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</si>
  <si>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</si>
  <si>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</si>
  <si>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</si>
  <si>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</si>
  <si>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</si>
  <si>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</si>
  <si>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</si>
  <si>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</si>
  <si>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</si>
  <si>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</si>
  <si>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</si>
  <si>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</si>
  <si>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</si>
  <si>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</si>
  <si>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</si>
  <si>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</si>
  <si>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</si>
  <si>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</si>
  <si>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</si>
  <si>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</si>
  <si>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</si>
  <si>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</si>
  <si>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</si>
  <si>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</si>
  <si>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</si>
  <si>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</si>
  <si>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</si>
  <si>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</si>
  <si>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</si>
  <si>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</si>
  <si>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</si>
  <si>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</si>
  <si>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</si>
  <si>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</si>
  <si>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</si>
  <si>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</si>
  <si>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</si>
  <si>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</si>
  <si>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</si>
  <si>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</si>
  <si>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</si>
  <si>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</si>
  <si>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</si>
  <si>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</si>
  <si>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</si>
  <si>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</si>
  <si>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</si>
  <si>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</si>
  <si>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</si>
  <si>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</si>
  <si>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</si>
  <si>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</si>
  <si>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</si>
  <si>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</si>
  <si>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</si>
  <si>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</si>
  <si>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</si>
  <si>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</si>
  <si>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</si>
  <si>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</si>
  <si>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</si>
  <si>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</si>
  <si>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</si>
  <si>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</si>
  <si>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</si>
  <si>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</si>
  <si>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</si>
  <si>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</si>
  <si>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</si>
  <si>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</si>
  <si>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</si>
  <si>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</si>
  <si>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</si>
  <si>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</si>
  <si>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</si>
  <si>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</si>
  <si>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</si>
  <si>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</si>
  <si>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</si>
  <si>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</si>
  <si>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</si>
  <si>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</si>
  <si>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</si>
  <si>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</si>
  <si>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</si>
  <si>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</si>
  <si>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</si>
  <si>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</si>
  <si>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</si>
  <si>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</si>
  <si>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</si>
  <si>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</si>
  <si>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</si>
  <si>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</si>
  <si>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</si>
  <si>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</si>
  <si>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</si>
  <si>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</si>
  <si>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</si>
  <si>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</si>
  <si>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</si>
  <si>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</si>
  <si>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</si>
  <si>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</si>
  <si>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</si>
  <si>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</si>
  <si>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</si>
  <si>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</si>
  <si>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</si>
  <si>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</si>
  <si>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</si>
  <si>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</si>
  <si>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</si>
  <si>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</si>
  <si>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</si>
  <si>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</si>
  <si>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</si>
  <si>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</si>
  <si>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</si>
  <si>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</si>
  <si>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</si>
  <si>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</si>
  <si>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</si>
  <si>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</si>
  <si>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</si>
  <si>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</si>
  <si>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</si>
  <si>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</si>
  <si>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</si>
  <si>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</si>
  <si>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</si>
  <si>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</si>
  <si>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</si>
  <si>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</si>
  <si>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</si>
  <si>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</si>
  <si>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</si>
  <si>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</si>
  <si>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</si>
  <si>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</si>
  <si>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</si>
  <si>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</si>
  <si>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</si>
  <si>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</si>
  <si>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</si>
  <si>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</si>
  <si>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</si>
  <si>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</si>
  <si>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</si>
  <si>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</si>
  <si>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</si>
  <si>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</si>
  <si>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</si>
  <si>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</si>
  <si>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</si>
  <si>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</si>
  <si>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</si>
  <si>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</si>
  <si>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</si>
  <si>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</si>
  <si>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</si>
  <si>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</si>
  <si>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</si>
  <si>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</si>
  <si>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</si>
  <si>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</si>
  <si>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</si>
  <si>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</si>
  <si>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</si>
  <si>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</si>
  <si>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</si>
  <si>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</si>
  <si>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</si>
  <si>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</si>
  <si>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</si>
  <si>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</si>
  <si>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</si>
  <si>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</si>
  <si>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</si>
  <si>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</si>
  <si>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</si>
  <si>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</si>
  <si>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</si>
  <si>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</si>
  <si>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</si>
  <si>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</si>
  <si>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</si>
  <si>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</si>
  <si>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</si>
  <si>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</si>
  <si>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</si>
  <si>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</si>
  <si>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</si>
  <si>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</si>
  <si>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</si>
  <si>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</si>
  <si>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</si>
  <si>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</si>
  <si>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</si>
  <si>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</si>
  <si>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</si>
  <si>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</si>
  <si>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</si>
  <si>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</si>
  <si>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</si>
  <si>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</si>
  <si>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</si>
  <si>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</si>
  <si>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</si>
  <si>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</si>
  <si>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</si>
  <si>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</si>
  <si>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</si>
  <si>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</si>
  <si>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</si>
  <si>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</si>
  <si>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</si>
  <si>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</si>
  <si>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</si>
  <si>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</si>
  <si>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</si>
  <si>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</si>
  <si>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</si>
  <si>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</si>
  <si>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</si>
  <si>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</si>
  <si>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</si>
  <si>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</si>
  <si>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</si>
  <si>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</si>
  <si>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</si>
  <si>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</si>
  <si>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</si>
  <si>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</si>
  <si>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</si>
  <si>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</si>
  <si>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</si>
  <si>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</si>
  <si>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</si>
  <si>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</si>
  <si>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</si>
  <si>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</si>
  <si>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</si>
  <si>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</si>
  <si>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</si>
  <si>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</si>
  <si>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</si>
  <si>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</si>
  <si>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</si>
  <si>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</si>
  <si>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</si>
  <si>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</si>
  <si>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</si>
  <si>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</si>
  <si>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</si>
  <si>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</si>
  <si>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</si>
  <si>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</si>
  <si>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</si>
  <si>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</si>
  <si>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</si>
  <si>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</si>
  <si>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</si>
  <si>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</si>
  <si>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</si>
  <si>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</si>
  <si>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</si>
  <si>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</si>
  <si>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</si>
  <si>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</si>
  <si>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</si>
  <si>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</si>
  <si>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</si>
  <si>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</si>
  <si>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</si>
  <si>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</si>
  <si>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</si>
  <si>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</si>
  <si>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</si>
  <si>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</si>
  <si>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</si>
  <si>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</si>
  <si>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</si>
  <si>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</si>
  <si>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</si>
  <si>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</si>
  <si>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</si>
  <si>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</si>
  <si>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</si>
  <si>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</si>
  <si>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</si>
  <si>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</si>
  <si>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</si>
  <si>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</si>
  <si>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</si>
  <si>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</si>
  <si>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</si>
  <si>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</si>
  <si>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</si>
  <si>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</si>
  <si>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</si>
  <si>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</si>
  <si>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</si>
  <si>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</si>
  <si>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</si>
  <si>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</si>
  <si>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</si>
  <si>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</si>
  <si>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</si>
  <si>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</si>
  <si>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</si>
  <si>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</si>
  <si>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</si>
  <si>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</si>
  <si>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</si>
  <si>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</si>
  <si>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</si>
  <si>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</si>
  <si>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</si>
  <si>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</si>
  <si>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</si>
  <si>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</si>
  <si>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</si>
  <si>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</si>
  <si>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</si>
  <si>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</si>
  <si>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</si>
  <si>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</si>
  <si>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</si>
  <si>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</si>
  <si>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</si>
  <si>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</si>
  <si>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</si>
  <si>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</si>
  <si>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</si>
  <si>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</si>
  <si>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</si>
  <si>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</si>
  <si>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</si>
  <si>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</si>
  <si>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</si>
  <si>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</si>
  <si>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</si>
  <si>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</si>
  <si>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</si>
  <si>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</si>
  <si>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</si>
  <si>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</si>
  <si>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</si>
  <si>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</si>
  <si>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</si>
  <si>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</si>
  <si>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</si>
  <si>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</si>
  <si>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</si>
  <si>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</si>
  <si>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</si>
  <si>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</si>
  <si>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</si>
  <si>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</si>
  <si>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</si>
  <si>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</si>
  <si>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</si>
  <si>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</si>
  <si>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</si>
  <si>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</si>
  <si>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</si>
  <si>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</si>
  <si>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</si>
  <si>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</si>
  <si>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</si>
  <si>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</si>
  <si>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</si>
  <si>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</si>
  <si>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</si>
  <si>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</si>
  <si>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</si>
  <si>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</si>
  <si>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</si>
  <si>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</si>
  <si>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</si>
  <si>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</si>
  <si>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</si>
  <si>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</si>
  <si>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</si>
  <si>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</si>
  <si>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</si>
  <si>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</si>
  <si>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</si>
  <si>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</si>
  <si>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</si>
  <si>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</si>
  <si>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</si>
  <si>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</si>
  <si>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</si>
  <si>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</si>
  <si>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</si>
  <si>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</si>
  <si>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</si>
  <si>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</si>
  <si>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</si>
  <si>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</si>
  <si>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</si>
  <si>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</si>
  <si>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</si>
  <si>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</si>
  <si>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</si>
  <si>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</si>
  <si>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</si>
  <si>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</si>
  <si>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</si>
  <si>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</si>
  <si>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</si>
  <si>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</si>
  <si>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</si>
  <si>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</si>
  <si>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</si>
  <si>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</si>
  <si>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</si>
  <si>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</si>
  <si>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</si>
  <si>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</si>
  <si>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</si>
  <si>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</si>
  <si>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</si>
  <si>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</si>
  <si>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</si>
  <si>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</si>
  <si>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</si>
  <si>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</si>
  <si>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</si>
  <si>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</si>
  <si>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</si>
  <si>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</si>
  <si>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</si>
  <si>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</si>
  <si>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</si>
  <si>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</si>
  <si>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</si>
  <si>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</si>
  <si>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</si>
  <si>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</si>
  <si>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</si>
  <si>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</si>
  <si>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</si>
  <si>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</si>
  <si>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</si>
  <si>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</si>
  <si>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</si>
  <si>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</si>
  <si>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</si>
  <si>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</si>
  <si>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</si>
  <si>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</si>
  <si>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</si>
  <si>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</si>
  <si>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</si>
  <si>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</si>
  <si>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</si>
  <si>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</si>
  <si>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</si>
  <si>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</si>
  <si>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</si>
  <si>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</si>
  <si>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</si>
  <si>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</si>
  <si>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</si>
  <si>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</si>
  <si>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</si>
  <si>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</si>
  <si>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</si>
  <si>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</si>
  <si>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</si>
  <si>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</si>
  <si>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</si>
  <si>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</si>
  <si>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</si>
  <si>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</si>
  <si>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</si>
  <si>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</si>
  <si>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</si>
  <si>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</si>
  <si>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</si>
  <si>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</si>
  <si>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</si>
  <si>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</si>
  <si>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</si>
  <si>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</si>
  <si>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</si>
  <si>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</si>
  <si>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</si>
  <si>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</si>
  <si>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</si>
  <si>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</si>
  <si>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</si>
  <si>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</si>
  <si>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</si>
  <si>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</si>
  <si>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</si>
  <si>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</si>
  <si>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</si>
  <si>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</si>
  <si>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</si>
  <si>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</si>
  <si>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</si>
  <si>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</si>
  <si>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</si>
  <si>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</si>
  <si>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</si>
  <si>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</si>
  <si>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</si>
  <si>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</si>
  <si>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</si>
  <si>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</si>
  <si>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</si>
  <si>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</si>
  <si>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</si>
  <si>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</si>
  <si>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</si>
  <si>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</si>
  <si>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</si>
  <si>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</si>
  <si>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</si>
  <si>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</si>
  <si>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</si>
  <si>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</si>
  <si>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</si>
  <si>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</si>
  <si>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</si>
  <si>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</si>
  <si>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</si>
  <si>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</si>
  <si>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</si>
  <si>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</si>
  <si>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</si>
  <si>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</si>
  <si>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</si>
  <si>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</si>
  <si>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</si>
  <si>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</si>
  <si>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</si>
  <si>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</si>
  <si>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</si>
  <si>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</si>
  <si>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</si>
  <si>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</si>
  <si>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</si>
  <si>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</si>
  <si>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</si>
  <si>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</si>
  <si>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</si>
  <si>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</si>
  <si>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</si>
  <si>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</si>
  <si>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</si>
  <si>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</si>
  <si>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</si>
  <si>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</si>
  <si>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</si>
  <si>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</si>
  <si>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</si>
  <si>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</si>
  <si>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</si>
  <si>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</si>
  <si>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</si>
  <si>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</si>
  <si>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</si>
  <si>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</si>
  <si>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</si>
  <si>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</si>
  <si>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</si>
  <si>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</si>
  <si>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</si>
  <si>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</si>
  <si>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</si>
  <si>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</si>
  <si>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</si>
  <si>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</si>
  <si>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</si>
  <si>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</si>
  <si>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</si>
  <si>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</si>
  <si>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</si>
  <si>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</si>
  <si>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</si>
  <si>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</si>
  <si>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</si>
  <si>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</si>
  <si>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</si>
  <si>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</si>
  <si>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</si>
  <si>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</si>
  <si>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</si>
  <si>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</si>
  <si>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</si>
  <si>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</si>
  <si>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</si>
  <si>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</si>
  <si>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</si>
  <si>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</si>
  <si>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</si>
  <si>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</si>
  <si>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</si>
  <si>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</si>
  <si>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</si>
  <si>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</si>
  <si>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</si>
  <si>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</si>
  <si>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</si>
  <si>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</si>
  <si>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</si>
  <si>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</si>
  <si>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</si>
  <si>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</si>
  <si>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</si>
  <si>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</si>
  <si>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</si>
  <si>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</si>
  <si>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</si>
  <si>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</si>
  <si>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</si>
  <si>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</si>
  <si>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</si>
  <si>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</si>
  <si>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</si>
  <si>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</si>
  <si>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</si>
  <si>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</si>
  <si>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</si>
  <si>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</si>
  <si>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</si>
  <si>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</si>
  <si>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</si>
  <si>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</si>
  <si>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</si>
  <si>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</si>
  <si>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</si>
  <si>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</si>
  <si>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</si>
  <si>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</si>
  <si>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</si>
  <si>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</si>
  <si>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</si>
  <si>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</si>
  <si>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</si>
  <si>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</si>
  <si>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</si>
  <si>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</si>
  <si>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</si>
  <si>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</si>
  <si>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</si>
  <si>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</si>
  <si>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</si>
  <si>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</si>
  <si>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</si>
  <si>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</si>
  <si>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</si>
  <si>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</si>
  <si>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</si>
  <si>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</si>
  <si>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</si>
  <si>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</si>
  <si>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</si>
  <si>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</si>
  <si>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</si>
  <si>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</si>
  <si>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</si>
  <si>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</si>
  <si>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</si>
  <si>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</si>
  <si>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</si>
  <si>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</si>
  <si>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</si>
  <si>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</si>
  <si>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</si>
  <si>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</si>
  <si>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</si>
  <si>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</si>
  <si>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</si>
  <si>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</si>
  <si>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</si>
  <si>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</si>
  <si>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</si>
  <si>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</si>
  <si>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</si>
  <si>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</si>
  <si>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</si>
  <si>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</si>
  <si>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</si>
  <si>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</si>
  <si>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</si>
  <si>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</si>
  <si>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</si>
  <si>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</si>
  <si>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</si>
  <si>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</si>
  <si>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</si>
  <si>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</si>
  <si>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</si>
  <si>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</si>
  <si>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</si>
  <si>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</si>
  <si>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</si>
  <si>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</si>
  <si>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</si>
  <si>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</si>
  <si>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</si>
  <si>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</si>
  <si>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</si>
  <si>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</si>
  <si>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</si>
  <si>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</si>
  <si>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</si>
  <si>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</si>
  <si>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</si>
  <si>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</si>
  <si>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</si>
  <si>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</si>
  <si>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</si>
  <si>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</si>
  <si>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</si>
  <si>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</si>
  <si>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</si>
  <si>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</si>
  <si>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</si>
  <si>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</si>
  <si>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</si>
  <si>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</si>
  <si>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</si>
  <si>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</si>
  <si>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</si>
  <si>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</si>
  <si>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</si>
  <si>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</si>
  <si>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</si>
  <si>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</si>
  <si>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</si>
  <si>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</si>
  <si>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</si>
  <si>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</si>
  <si>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</si>
  <si>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</si>
  <si>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</si>
  <si>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</si>
  <si>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</si>
  <si>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</si>
  <si>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</si>
  <si>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</si>
  <si>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</si>
  <si>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</si>
  <si>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</si>
  <si>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</si>
  <si>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</si>
  <si>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</si>
  <si>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</si>
  <si>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</si>
  <si>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</si>
  <si>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</si>
  <si>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</si>
  <si>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</si>
  <si>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</si>
  <si>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</si>
  <si>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</si>
  <si>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</si>
  <si>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</si>
  <si>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</si>
  <si>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</si>
  <si>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</si>
  <si>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</si>
  <si>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</si>
  <si>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</si>
  <si>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</si>
  <si>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</si>
  <si>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</si>
  <si>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</si>
  <si>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</si>
  <si>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</si>
  <si>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</si>
  <si>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</si>
  <si>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</si>
  <si>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</si>
  <si>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</si>
  <si>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</si>
  <si>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</si>
  <si>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</si>
  <si>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</si>
  <si>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</si>
  <si>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</si>
  <si>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</si>
  <si>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</si>
  <si>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</si>
  <si>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</si>
  <si>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</si>
  <si>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</si>
  <si>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</si>
  <si>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</si>
  <si>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</si>
  <si>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</si>
  <si>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</si>
  <si>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</si>
  <si>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</si>
  <si>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</si>
  <si>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</si>
  <si>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</si>
  <si>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</si>
  <si>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</si>
  <si>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</si>
  <si>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</si>
  <si>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</si>
  <si>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</si>
  <si>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</si>
  <si>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</si>
  <si>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</si>
  <si>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</si>
  <si>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</si>
  <si>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</si>
  <si>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</si>
  <si>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</si>
  <si>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</si>
  <si>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</si>
  <si>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</si>
  <si>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</si>
  <si>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</si>
  <si>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</si>
  <si>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</si>
  <si>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</si>
  <si>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</si>
  <si>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</si>
  <si>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</si>
  <si>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</si>
  <si>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</si>
  <si>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</si>
  <si>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</si>
  <si>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</si>
  <si>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</si>
  <si>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</si>
  <si>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</si>
  <si>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</si>
  <si>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</si>
  <si>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</si>
  <si>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</si>
  <si>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</si>
  <si>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</si>
  <si>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</si>
  <si>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</si>
  <si>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</si>
  <si>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</si>
  <si>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</si>
  <si>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</si>
  <si>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</si>
  <si>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</si>
  <si>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</si>
  <si>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</si>
  <si>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</si>
  <si>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</si>
  <si>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</si>
  <si>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</si>
  <si>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</si>
  <si>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</si>
  <si>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</si>
  <si>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</si>
  <si>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</si>
  <si>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</si>
  <si>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</si>
  <si>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</si>
  <si>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</si>
  <si>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</si>
  <si>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</si>
  <si>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</si>
  <si>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</si>
  <si>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</si>
  <si>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</si>
  <si>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</si>
  <si>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</si>
  <si>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</si>
  <si>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</si>
  <si>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</si>
  <si>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</si>
  <si>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</si>
  <si>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</si>
  <si>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</si>
  <si>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</si>
  <si>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</si>
  <si>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</si>
  <si>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</si>
  <si>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</si>
  <si>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</si>
  <si>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</si>
  <si>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</si>
  <si>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</si>
  <si>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</si>
  <si>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</si>
  <si>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</si>
  <si>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</si>
  <si>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</si>
  <si>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</si>
  <si>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</si>
  <si>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</si>
  <si>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</si>
  <si>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</si>
  <si>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</si>
  <si>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</si>
  <si>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</si>
  <si>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</si>
  <si>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</si>
  <si>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</si>
  <si>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</si>
  <si>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</si>
  <si>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</si>
  <si>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</si>
  <si>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</si>
  <si>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</si>
  <si>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</si>
  <si>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</si>
  <si>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</si>
  <si>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</si>
  <si>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</si>
  <si>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</si>
  <si>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</si>
  <si>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</si>
  <si>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</si>
  <si>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</si>
  <si>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</si>
  <si>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</si>
  <si>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</si>
  <si>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</si>
  <si>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</si>
  <si>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</si>
  <si>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</si>
  <si>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</si>
  <si>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</si>
  <si>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</si>
  <si>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</si>
  <si>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</si>
  <si>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</si>
  <si>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</si>
  <si>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</si>
  <si>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</si>
  <si>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</si>
  <si>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</si>
  <si>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</si>
  <si>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</si>
  <si>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</si>
  <si>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</si>
  <si>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</si>
  <si>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</si>
  <si>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</si>
  <si>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</si>
  <si>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</si>
  <si>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</si>
  <si>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</si>
  <si>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</si>
  <si>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</si>
  <si>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</si>
  <si>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</si>
  <si>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</si>
  <si>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</si>
  <si>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</si>
  <si>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</si>
  <si>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</si>
  <si>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</si>
  <si>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</si>
  <si>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</si>
  <si>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</si>
  <si>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</si>
  <si>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</si>
  <si>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</si>
  <si>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</si>
  <si>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</si>
  <si>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</si>
  <si>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</si>
  <si>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</si>
  <si>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</si>
  <si>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</si>
  <si>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</si>
  <si>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</si>
  <si>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</si>
  <si>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</si>
  <si>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</si>
  <si>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</si>
  <si>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</si>
  <si>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</si>
  <si>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</si>
  <si>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</si>
  <si>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</si>
  <si>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</si>
  <si>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</si>
  <si>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</si>
  <si>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</si>
  <si>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</si>
  <si>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</si>
  <si>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</si>
  <si>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</si>
  <si>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</si>
  <si>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</si>
  <si>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</si>
  <si>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</si>
  <si>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</si>
  <si>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</si>
  <si>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</si>
  <si>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</si>
  <si>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</si>
  <si>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</si>
  <si>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</si>
  <si>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</si>
  <si>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</si>
  <si>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</si>
  <si>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</si>
  <si>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</si>
  <si>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</si>
  <si>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</si>
  <si>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</si>
  <si>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</si>
  <si>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</si>
  <si>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</si>
  <si>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</si>
  <si>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</si>
  <si>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</si>
  <si>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</si>
  <si>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</si>
  <si>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</si>
  <si>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</si>
  <si>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</si>
  <si>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</si>
  <si>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</si>
  <si>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</si>
  <si>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</si>
  <si>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</si>
  <si>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</si>
  <si>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</si>
  <si>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</si>
  <si>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</si>
  <si>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</si>
  <si>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</si>
  <si>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</si>
  <si>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</si>
  <si>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</si>
  <si>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</si>
  <si>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</si>
  <si>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</si>
  <si>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</si>
  <si>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</si>
  <si>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</si>
  <si>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</si>
  <si>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</si>
  <si>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</si>
  <si>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</si>
  <si>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</si>
  <si>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</si>
  <si>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</si>
  <si>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</si>
  <si>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</si>
  <si>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</si>
  <si>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</si>
  <si>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</si>
  <si>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</si>
  <si>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</si>
  <si>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</si>
  <si>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</si>
  <si>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</si>
  <si>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</si>
  <si>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</si>
  <si>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</si>
  <si>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</si>
  <si>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</si>
  <si>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</si>
  <si>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</si>
  <si>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</si>
  <si>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</si>
  <si>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</si>
  <si>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</si>
  <si>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</si>
  <si>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</si>
  <si>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</si>
  <si>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</si>
  <si>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</si>
  <si>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</si>
  <si>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</si>
  <si>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</si>
  <si>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</si>
  <si>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</si>
  <si>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</si>
  <si>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</si>
  <si>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</si>
  <si>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</si>
  <si>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</si>
  <si>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</si>
  <si>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</si>
  <si>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</si>
  <si>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</si>
  <si>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</si>
  <si>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</si>
  <si>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</si>
  <si>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</si>
  <si>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</si>
  <si>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</si>
  <si>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</si>
  <si>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</si>
  <si>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</si>
  <si>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</si>
  <si>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</si>
  <si>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</si>
  <si>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</si>
  <si>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</si>
  <si>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</si>
  <si>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</si>
  <si>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</si>
  <si>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</si>
  <si>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</si>
  <si>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</si>
  <si>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</si>
  <si>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</si>
  <si>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</si>
  <si>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</si>
  <si>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</si>
  <si>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</si>
  <si>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</si>
  <si>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</si>
  <si>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</si>
  <si>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</si>
  <si>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</si>
  <si>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</si>
  <si>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</si>
  <si>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</si>
  <si>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</si>
  <si>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</si>
  <si>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</si>
  <si>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</si>
  <si>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</si>
  <si>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</si>
  <si>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</si>
  <si>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</si>
  <si>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</si>
  <si>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</si>
  <si>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</si>
  <si>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</si>
  <si>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</si>
  <si>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</si>
  <si>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</si>
  <si>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</si>
  <si>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</si>
  <si>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</si>
  <si>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</si>
  <si>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</si>
  <si>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</si>
  <si>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</si>
  <si>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</si>
  <si>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</si>
  <si>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</si>
  <si>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</si>
  <si>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</si>
  <si>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</si>
  <si>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</si>
  <si>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</si>
  <si>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</si>
  <si>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</si>
  <si>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</si>
  <si>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</si>
  <si>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</si>
  <si>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</si>
  <si>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</si>
  <si>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</si>
  <si>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</si>
  <si>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</si>
  <si>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</si>
  <si>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</si>
  <si>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</si>
  <si>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</si>
  <si>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</si>
  <si>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</si>
  <si>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</si>
  <si>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</si>
  <si>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</si>
  <si>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</si>
  <si>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</si>
  <si>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</si>
  <si>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</si>
  <si>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</si>
  <si>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</si>
  <si>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</si>
  <si>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</si>
  <si>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</si>
  <si>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</si>
  <si>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</si>
  <si>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</si>
  <si>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</si>
  <si>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</si>
  <si>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</si>
  <si>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</si>
  <si>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</si>
  <si>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</si>
  <si>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</si>
  <si>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</si>
  <si>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</si>
  <si>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</si>
  <si>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</si>
  <si>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</si>
  <si>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</si>
  <si>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</si>
  <si>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</si>
  <si>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</si>
  <si>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</si>
  <si>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</si>
  <si>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</si>
  <si>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</si>
  <si>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</si>
  <si>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</si>
  <si>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</si>
  <si>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</si>
  <si>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</si>
  <si>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</si>
  <si>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</si>
  <si>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</si>
  <si>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</si>
  <si>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</si>
  <si>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</si>
  <si>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</si>
  <si>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</si>
  <si>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</si>
  <si>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</si>
  <si>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</si>
  <si>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</si>
  <si>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</si>
  <si>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</si>
  <si>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</si>
  <si>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</si>
  <si>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</si>
  <si>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</si>
  <si>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</si>
  <si>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</si>
  <si>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</si>
  <si>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</si>
  <si>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</si>
  <si>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</si>
  <si>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</si>
  <si>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</si>
  <si>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</si>
  <si>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</si>
  <si>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</si>
  <si>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</si>
  <si>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</si>
  <si>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</si>
  <si>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</si>
  <si>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</si>
  <si>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</si>
  <si>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</si>
  <si>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</si>
  <si>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</si>
  <si>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</si>
  <si>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</si>
  <si>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</si>
  <si>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</si>
  <si>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</si>
  <si>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</si>
  <si>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</si>
  <si>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</si>
  <si>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</si>
  <si>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</si>
  <si>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</si>
  <si>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</si>
  <si>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</si>
  <si>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</si>
  <si>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</si>
  <si>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</si>
  <si>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</si>
  <si>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</si>
  <si>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</si>
  <si>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</si>
  <si>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</si>
  <si>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</si>
  <si>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</si>
  <si>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</si>
  <si>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</si>
  <si>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</si>
  <si>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</si>
  <si>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</si>
  <si>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</si>
  <si>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</si>
  <si>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</si>
  <si>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</si>
  <si>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</si>
  <si>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</si>
  <si>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</si>
  <si>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</si>
  <si>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</si>
  <si>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</si>
  <si>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</si>
  <si>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</si>
  <si>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</si>
  <si>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</si>
  <si>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</si>
  <si>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</si>
  <si>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</si>
  <si>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</si>
  <si>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</si>
  <si>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</si>
  <si>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</si>
  <si>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</si>
  <si>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</si>
  <si>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</si>
  <si>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</si>
  <si>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</si>
  <si>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</si>
  <si>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</si>
  <si>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</si>
  <si>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</si>
  <si>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</si>
  <si>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</si>
  <si>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</si>
  <si>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</si>
  <si>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</si>
  <si>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</si>
  <si>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</si>
  <si>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</si>
  <si>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</si>
  <si>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</si>
  <si>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</si>
  <si>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</si>
  <si>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</si>
  <si>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</si>
  <si>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</si>
  <si>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</si>
  <si>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</si>
  <si>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</si>
  <si>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</si>
  <si>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</si>
  <si>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</si>
  <si>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</si>
  <si>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</si>
  <si>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</si>
  <si>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</si>
  <si>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</si>
  <si>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</si>
  <si>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</si>
  <si>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</si>
  <si>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</si>
  <si>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</si>
  <si>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</si>
  <si>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</si>
  <si>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</si>
  <si>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</si>
  <si>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</si>
  <si>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</si>
  <si>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</si>
  <si>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</si>
  <si>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</si>
  <si>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</si>
  <si>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</si>
  <si>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</si>
  <si>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</si>
  <si>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</si>
  <si>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</si>
  <si>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</si>
  <si>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</si>
  <si>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</si>
  <si>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</si>
  <si>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</si>
  <si>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</si>
  <si>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</si>
  <si>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</si>
  <si>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</si>
  <si>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</si>
  <si>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</si>
  <si>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</si>
  <si>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</si>
  <si>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</si>
  <si>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</si>
  <si>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</si>
  <si>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</si>
  <si>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</si>
  <si>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</si>
  <si>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</si>
  <si>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</si>
  <si>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</si>
  <si>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</si>
  <si>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</si>
  <si>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</si>
  <si>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</si>
  <si>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</si>
  <si>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</si>
  <si>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</si>
  <si>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</si>
  <si>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</si>
  <si>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</si>
  <si>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</si>
  <si>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</si>
  <si>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</si>
  <si>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</si>
  <si>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</si>
  <si>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</si>
  <si>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</si>
  <si>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</si>
  <si>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</si>
  <si>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</si>
  <si>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</si>
  <si>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</si>
  <si>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</si>
  <si>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</si>
  <si>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</si>
  <si>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</si>
  <si>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</si>
  <si>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</si>
  <si>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</si>
  <si>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</si>
  <si>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</si>
  <si>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</si>
  <si>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</si>
  <si>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</si>
  <si>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</si>
  <si>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</si>
  <si>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</si>
  <si>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</si>
  <si>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</si>
  <si>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</si>
  <si>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</si>
  <si>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</si>
  <si>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</si>
  <si>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</si>
  <si>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</si>
  <si>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</si>
  <si>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</si>
  <si>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</si>
  <si>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</si>
  <si>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</si>
  <si>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</si>
  <si>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</si>
  <si>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</si>
  <si>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</si>
  <si>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</si>
  <si>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</si>
  <si>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</si>
  <si>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</si>
  <si>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</si>
  <si>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</si>
  <si>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</si>
  <si>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</si>
  <si>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</si>
  <si>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</si>
  <si>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</si>
  <si>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</si>
  <si>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</si>
  <si>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</si>
  <si>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</si>
  <si>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</si>
  <si>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</si>
  <si>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</si>
  <si>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</si>
  <si>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</si>
  <si>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</si>
  <si>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</si>
  <si>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</si>
  <si>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</si>
  <si>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</si>
  <si>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</si>
  <si>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</si>
  <si>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</si>
  <si>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</si>
  <si>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</si>
  <si>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</si>
  <si>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</si>
  <si>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</si>
  <si>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</si>
  <si>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</si>
  <si>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</si>
  <si>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</si>
  <si>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</si>
  <si>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</si>
  <si>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</si>
  <si>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</si>
  <si>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</si>
  <si>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</si>
  <si>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</si>
  <si>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</si>
  <si>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</si>
  <si>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</si>
  <si>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</si>
  <si>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</si>
  <si>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</si>
  <si>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</si>
  <si>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</si>
  <si>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</si>
  <si>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</si>
  <si>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</si>
  <si>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</si>
  <si>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</si>
  <si>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</si>
  <si>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</si>
  <si>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</si>
  <si>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</si>
  <si>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</si>
  <si>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</si>
  <si>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</si>
  <si>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</si>
  <si>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</si>
  <si>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</si>
  <si>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</si>
  <si>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</si>
  <si>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</si>
  <si>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</si>
  <si>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</si>
  <si>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</si>
  <si>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</si>
  <si>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</si>
  <si>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</si>
  <si>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</si>
  <si>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</si>
  <si>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</si>
  <si>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</si>
  <si>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</si>
  <si>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</si>
  <si>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</si>
  <si>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</si>
  <si>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</si>
  <si>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</si>
  <si>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</si>
  <si>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</si>
  <si>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</si>
  <si>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</si>
  <si>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</si>
  <si>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</si>
  <si>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</si>
  <si>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</si>
  <si>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</si>
  <si>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</si>
  <si>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</si>
  <si>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</si>
  <si>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</si>
  <si>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</si>
  <si>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</si>
  <si>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</si>
  <si>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</si>
  <si>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</si>
  <si>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</si>
  <si>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</si>
  <si>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</si>
  <si>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</si>
  <si>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</si>
  <si>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</si>
  <si>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</si>
  <si>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</si>
  <si>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</si>
  <si>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</si>
  <si>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</si>
  <si>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</si>
  <si>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</si>
  <si>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</si>
  <si>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</si>
  <si>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</si>
  <si>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</si>
  <si>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</si>
  <si>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</si>
  <si>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</si>
  <si>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</si>
  <si>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</si>
  <si>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</si>
  <si>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</si>
  <si>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</si>
  <si>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</si>
  <si>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</si>
  <si>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</si>
  <si>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</si>
  <si>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</si>
  <si>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</si>
  <si>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</si>
  <si>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</si>
  <si>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</si>
  <si>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</si>
  <si>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</si>
  <si>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</si>
  <si>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</si>
  <si>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</si>
  <si>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</si>
  <si>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</si>
  <si>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</si>
  <si>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</si>
  <si>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</si>
  <si>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</si>
  <si>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</si>
  <si>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</si>
  <si>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</si>
  <si>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</si>
  <si>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</si>
  <si>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</si>
  <si>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</si>
  <si>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</si>
  <si>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</si>
  <si>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</si>
  <si>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</si>
  <si>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</si>
  <si>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</si>
  <si>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</si>
  <si>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</si>
  <si>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</si>
  <si>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</si>
  <si>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</si>
  <si>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</si>
  <si>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</si>
  <si>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</si>
  <si>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</si>
  <si>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</si>
  <si>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</si>
  <si>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</si>
  <si>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</si>
  <si>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</si>
  <si>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</si>
  <si>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</si>
  <si>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</si>
  <si>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</si>
  <si>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</si>
  <si>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</si>
  <si>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</si>
  <si>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</si>
  <si>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</si>
  <si>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</si>
  <si>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</si>
  <si>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</si>
  <si>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</si>
  <si>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</si>
  <si>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</si>
  <si>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</si>
  <si>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</si>
  <si>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</si>
  <si>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</si>
  <si>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</si>
  <si>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</si>
  <si>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</si>
  <si>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</si>
  <si>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</si>
  <si>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</si>
  <si>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</si>
  <si>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</si>
  <si>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</si>
  <si>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</si>
  <si>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</si>
  <si>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</si>
  <si>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</si>
  <si>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</si>
  <si>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</si>
  <si>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</si>
  <si>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</si>
  <si>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</si>
  <si>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</si>
  <si>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</si>
  <si>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</si>
  <si>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</si>
  <si>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</si>
  <si>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</si>
  <si>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</si>
  <si>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</si>
  <si>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</si>
  <si>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</si>
  <si>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</si>
  <si>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</si>
  <si>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</si>
  <si>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</si>
  <si>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</si>
  <si>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</si>
  <si>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</si>
  <si>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</si>
  <si>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</si>
  <si>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</si>
  <si>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</si>
  <si>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</si>
  <si>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</si>
  <si>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</si>
  <si>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</si>
  <si>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</si>
  <si>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</si>
  <si>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</si>
  <si>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</si>
  <si>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</si>
  <si>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</si>
  <si>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</si>
  <si>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</si>
  <si>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</si>
  <si>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</si>
  <si>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</si>
  <si>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</si>
  <si>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</si>
  <si>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</si>
  <si>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</si>
  <si>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</si>
  <si>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</si>
  <si>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</si>
  <si>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</si>
  <si>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</si>
  <si>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</si>
  <si>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</si>
  <si>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</si>
  <si>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</si>
  <si>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</si>
  <si>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</si>
  <si>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</si>
  <si>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</si>
  <si>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</si>
  <si>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</si>
  <si>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</si>
  <si>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</si>
  <si>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</si>
  <si>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</si>
  <si>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</si>
  <si>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</si>
  <si>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</si>
  <si>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</si>
  <si>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</si>
  <si>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</si>
  <si>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</si>
  <si>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</si>
  <si>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</si>
  <si>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</si>
  <si>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</si>
  <si>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</si>
  <si>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</si>
  <si>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</si>
  <si>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</si>
  <si>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</si>
  <si>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</si>
  <si>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</si>
  <si>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</si>
  <si>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</si>
  <si>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</si>
  <si>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</si>
  <si>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</si>
  <si>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</si>
  <si>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</si>
  <si>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</si>
  <si>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</si>
  <si>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</si>
  <si>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</si>
  <si>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</si>
  <si>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</si>
  <si>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</si>
  <si>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</si>
  <si>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</si>
  <si>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</si>
  <si>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</si>
  <si>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</si>
  <si>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</si>
  <si>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</si>
  <si>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</si>
  <si>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</si>
  <si>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</si>
  <si>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</si>
  <si>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</si>
  <si>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</si>
  <si>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</si>
  <si>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</si>
  <si>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</si>
  <si>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</si>
  <si>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</si>
  <si>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</si>
  <si>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</si>
  <si>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</si>
  <si>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</si>
  <si>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</si>
  <si>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</si>
  <si>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</si>
  <si>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</si>
  <si>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</si>
  <si>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</si>
  <si>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</si>
  <si>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</si>
  <si>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</si>
  <si>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</si>
  <si>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</si>
  <si>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</si>
  <si>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</si>
  <si>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</si>
  <si>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</si>
  <si>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</si>
  <si>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</si>
  <si>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</si>
  <si>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</si>
  <si>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</si>
  <si>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</si>
  <si>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</si>
  <si>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</si>
  <si>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</si>
  <si>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</si>
  <si>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</si>
  <si>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</si>
  <si>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</si>
  <si>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</si>
  <si>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</si>
  <si>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</si>
  <si>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</si>
  <si>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</si>
  <si>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</si>
  <si>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</si>
  <si>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</si>
  <si>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</si>
  <si>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</si>
  <si>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</si>
  <si>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</si>
  <si>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</si>
  <si>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</si>
  <si>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</si>
  <si>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</si>
  <si>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</si>
  <si>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</si>
  <si>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</si>
  <si>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</si>
  <si>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</si>
  <si>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</si>
  <si>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</si>
  <si>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</si>
  <si>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</si>
  <si>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</si>
  <si>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</si>
  <si>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</si>
  <si>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</si>
  <si>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</si>
  <si>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</si>
  <si>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</si>
  <si>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</si>
  <si>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</si>
  <si>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</si>
  <si>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</si>
  <si>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</si>
  <si>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</si>
  <si>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</si>
  <si>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</si>
  <si>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</si>
  <si>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</si>
  <si>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</si>
  <si>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</si>
  <si>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</si>
  <si>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</si>
  <si>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</si>
  <si>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</si>
  <si>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</si>
  <si>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</si>
  <si>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</si>
  <si>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</si>
  <si>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</si>
  <si>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</si>
  <si>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</si>
  <si>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</si>
  <si>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</si>
  <si>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</si>
  <si>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</si>
  <si>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</si>
  <si>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</si>
  <si>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</si>
  <si>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</si>
  <si>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</si>
  <si>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</si>
  <si>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</si>
  <si>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</si>
  <si>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</si>
  <si>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</si>
  <si>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</si>
  <si>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</si>
  <si>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</si>
  <si>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</si>
  <si>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</si>
  <si>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</si>
  <si>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</si>
  <si>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</si>
  <si>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</si>
  <si>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</si>
  <si>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</si>
  <si>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</si>
  <si>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</si>
  <si>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</si>
  <si>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</si>
  <si>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</si>
  <si>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</si>
  <si>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</si>
  <si>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</si>
  <si>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</si>
  <si>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</si>
  <si>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</si>
  <si>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</si>
  <si>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</si>
  <si>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</si>
  <si>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</si>
  <si>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</si>
  <si>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</si>
  <si>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</si>
  <si>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</si>
  <si>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</si>
  <si>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</si>
  <si>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</si>
  <si>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</si>
  <si>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</si>
  <si>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</si>
  <si>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</si>
  <si>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</si>
  <si>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</si>
  <si>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</si>
  <si>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</si>
  <si>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</si>
  <si>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</si>
  <si>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</si>
  <si>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</si>
  <si>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</si>
  <si>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</si>
  <si>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</si>
  <si>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</si>
  <si>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</si>
  <si>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</si>
  <si>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</si>
  <si>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</si>
  <si>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</si>
  <si>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</si>
  <si>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</si>
  <si>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</si>
  <si>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</si>
  <si>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</si>
  <si>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</si>
  <si>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</si>
  <si>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</si>
  <si>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</si>
  <si>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</si>
  <si>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</si>
  <si>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</si>
  <si>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</si>
  <si>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</si>
  <si>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</si>
  <si>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</si>
  <si>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</si>
  <si>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</si>
  <si>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</si>
  <si>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</si>
  <si>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</si>
  <si>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</si>
  <si>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</si>
  <si>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</si>
  <si>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</si>
  <si>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</si>
  <si>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</si>
  <si>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</si>
  <si>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</si>
  <si>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</si>
  <si>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</si>
  <si>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</si>
  <si>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</si>
  <si>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</si>
  <si>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</si>
  <si>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</si>
  <si>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</si>
  <si>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</si>
  <si>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</si>
  <si>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</si>
  <si>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</si>
  <si>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</si>
  <si>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</si>
  <si>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</si>
  <si>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</si>
  <si>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</si>
  <si>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</si>
  <si>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</si>
  <si>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</si>
  <si>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</si>
  <si>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</si>
  <si>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</si>
  <si>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</si>
  <si>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</si>
  <si>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</si>
  <si>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</si>
  <si>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</si>
  <si>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</si>
  <si>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</si>
  <si>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</si>
  <si>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</si>
  <si>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</si>
  <si>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</si>
  <si>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</si>
  <si>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</si>
  <si>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</si>
  <si>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</si>
  <si>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</si>
  <si>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</si>
  <si>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</si>
  <si>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</si>
  <si>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</si>
  <si>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</si>
  <si>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</si>
  <si>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</si>
  <si>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</si>
  <si>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</si>
  <si>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</si>
  <si>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</si>
  <si>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</si>
  <si>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</si>
  <si>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</si>
  <si>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</si>
  <si>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</si>
  <si>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</si>
  <si>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</si>
  <si>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</si>
  <si>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</si>
  <si>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</si>
  <si>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</si>
  <si>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</si>
  <si>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</si>
  <si>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</si>
  <si>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</si>
  <si>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</si>
  <si>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</si>
  <si>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</si>
  <si>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</si>
  <si>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</si>
  <si>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</si>
  <si>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</si>
  <si>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</si>
  <si>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</si>
  <si>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</si>
  <si>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</si>
  <si>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</si>
  <si>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</si>
  <si>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</si>
  <si>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</si>
  <si>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</si>
  <si>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</si>
  <si>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</si>
  <si>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</si>
  <si>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</si>
  <si>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</si>
  <si>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</si>
  <si>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</si>
  <si>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</si>
  <si>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</si>
  <si>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</si>
  <si>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</si>
  <si>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</si>
  <si>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</si>
  <si>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</si>
  <si>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</si>
  <si>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</si>
  <si>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</si>
  <si>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</si>
  <si>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</si>
  <si>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</si>
  <si>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</si>
  <si>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</si>
  <si>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</si>
  <si>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</si>
  <si>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</si>
  <si>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</si>
  <si>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</si>
  <si>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</si>
  <si>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</si>
  <si>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</si>
  <si>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</si>
  <si>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</si>
  <si>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</si>
  <si>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</si>
  <si>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</si>
  <si>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</si>
  <si>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</si>
  <si>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</si>
  <si>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</si>
  <si>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</si>
  <si>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</si>
  <si>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</si>
  <si>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</si>
  <si>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</si>
  <si>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</si>
  <si>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</si>
  <si>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</si>
  <si>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</si>
  <si>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</si>
  <si>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</si>
  <si>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</si>
  <si>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</si>
  <si>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</si>
  <si>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</si>
  <si>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</si>
  <si>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</si>
  <si>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</si>
  <si>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</si>
  <si>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</si>
  <si>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</si>
  <si>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</si>
  <si>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</si>
  <si>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</si>
  <si>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</si>
  <si>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</si>
  <si>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</si>
  <si>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</si>
  <si>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</si>
  <si>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</si>
  <si>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</si>
  <si>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</si>
  <si>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</si>
  <si>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</si>
  <si>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</si>
  <si>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</si>
  <si>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</si>
  <si>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</si>
  <si>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</si>
  <si>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</si>
  <si>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</si>
  <si>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</si>
  <si>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</si>
  <si>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</si>
  <si>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</si>
  <si>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</si>
  <si>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</si>
  <si>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</si>
  <si>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</si>
  <si>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</si>
  <si>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</si>
  <si>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</si>
  <si>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</si>
  <si>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</si>
  <si>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</si>
  <si>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</si>
  <si>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</si>
  <si>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</si>
  <si>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</si>
  <si>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</si>
  <si>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</si>
  <si>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</si>
  <si>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</si>
  <si>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</si>
  <si>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</si>
  <si>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</si>
  <si>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</si>
  <si>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</si>
  <si>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</si>
  <si>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</si>
  <si>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</si>
  <si>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</si>
  <si>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</si>
  <si>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</si>
  <si>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</si>
  <si>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</si>
  <si>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</si>
  <si>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</si>
  <si>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</si>
  <si>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</si>
  <si>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</si>
  <si>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</si>
  <si>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</si>
  <si>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</si>
  <si>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</si>
  <si>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</si>
  <si>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</si>
  <si>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</si>
  <si>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</si>
  <si>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</si>
  <si>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</si>
  <si>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</si>
  <si>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</si>
  <si>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</si>
  <si>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</si>
  <si>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</si>
  <si>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</si>
  <si>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</si>
  <si>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</si>
  <si>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</si>
  <si>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</si>
  <si>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</si>
  <si>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</si>
  <si>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</si>
  <si>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</si>
  <si>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</si>
  <si>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</si>
  <si>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</si>
  <si>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</si>
  <si>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</si>
  <si>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</si>
  <si>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</si>
  <si>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</si>
  <si>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</si>
  <si>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</si>
  <si>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</si>
  <si>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</si>
  <si>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</si>
  <si>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</si>
  <si>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</si>
  <si>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</si>
  <si>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</si>
  <si>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</si>
  <si>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</si>
  <si>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</si>
  <si>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</si>
  <si>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</si>
  <si>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</si>
  <si>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</si>
  <si>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</si>
  <si>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</si>
  <si>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</si>
  <si>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</si>
  <si>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</si>
  <si>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</si>
  <si>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</si>
  <si>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</si>
  <si>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</si>
  <si>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</si>
  <si>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</si>
  <si>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</si>
  <si>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</si>
  <si>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</si>
  <si>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</si>
  <si>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</si>
  <si>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</si>
  <si>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</si>
  <si>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</si>
  <si>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</si>
  <si>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</si>
  <si>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</si>
  <si>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</si>
  <si>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</si>
  <si>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</si>
  <si>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</si>
  <si>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</si>
  <si>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</si>
  <si>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</si>
  <si>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</si>
  <si>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</si>
  <si>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</si>
  <si>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</si>
  <si>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</si>
  <si>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</si>
  <si>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</si>
  <si>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</si>
  <si>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</si>
  <si>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</si>
  <si>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</si>
  <si>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</si>
  <si>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</si>
  <si>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</si>
  <si>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</si>
  <si>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</si>
  <si>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</si>
  <si>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</si>
  <si>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</si>
  <si>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</si>
  <si>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</si>
  <si>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</si>
  <si>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</si>
  <si>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</si>
  <si>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</si>
  <si>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</si>
  <si>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</si>
  <si>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</si>
  <si>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</si>
  <si>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</si>
  <si>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</si>
  <si>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</si>
  <si>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</si>
  <si>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</si>
  <si>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</si>
  <si>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</si>
  <si>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</si>
  <si>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</si>
  <si>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</si>
  <si>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</si>
  <si>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</si>
  <si>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</si>
  <si>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</si>
  <si>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</si>
  <si>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</si>
  <si>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</si>
  <si>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</si>
  <si>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</si>
  <si>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</si>
  <si>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</si>
  <si>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</si>
  <si>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</si>
  <si>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</si>
  <si>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</si>
  <si>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</si>
  <si>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</si>
  <si>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</si>
  <si>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</si>
  <si>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</si>
  <si>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</si>
  <si>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</si>
  <si>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</si>
  <si>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</si>
  <si>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</si>
  <si>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</si>
  <si>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</si>
  <si>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</si>
  <si>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</si>
  <si>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</si>
  <si>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</si>
  <si>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</si>
  <si>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</si>
  <si>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</si>
  <si>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</si>
  <si>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</si>
  <si>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</si>
  <si>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</si>
  <si>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</si>
  <si>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</si>
  <si>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</si>
  <si>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</si>
  <si>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</si>
  <si>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</si>
  <si>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</si>
  <si>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</si>
  <si>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</si>
  <si>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</si>
  <si>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</si>
  <si>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</si>
  <si>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</si>
  <si>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</si>
  <si>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</si>
  <si>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</si>
  <si>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</si>
  <si>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</si>
  <si>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</si>
  <si>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</si>
  <si>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</si>
  <si>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</si>
  <si>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</si>
  <si>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</si>
  <si>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</si>
  <si>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</si>
  <si>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</si>
  <si>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</si>
  <si>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</si>
  <si>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</si>
  <si>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</si>
  <si>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</si>
  <si>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</si>
  <si>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</si>
  <si>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</si>
  <si>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</si>
  <si>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</si>
  <si>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</si>
  <si>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</si>
  <si>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</si>
  <si>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</si>
  <si>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</si>
  <si>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</si>
  <si>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</si>
  <si>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</si>
  <si>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</si>
  <si>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</si>
  <si>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</si>
  <si>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</si>
  <si>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</si>
  <si>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</si>
  <si>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</si>
  <si>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</si>
  <si>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</si>
  <si>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</si>
  <si>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</si>
  <si>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</si>
  <si>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</si>
  <si>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</si>
  <si>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</si>
  <si>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</si>
  <si>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</si>
  <si>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</si>
  <si>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</si>
  <si>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</si>
  <si>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</si>
  <si>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</si>
  <si>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</si>
  <si>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</si>
  <si>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</si>
  <si>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</si>
  <si>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</si>
  <si>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</si>
  <si>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</si>
  <si>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</si>
  <si>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</si>
  <si>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</si>
  <si>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</si>
  <si>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</si>
  <si>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</si>
  <si>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</si>
  <si>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</si>
  <si>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</si>
  <si>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</si>
  <si>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</si>
  <si>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</si>
  <si>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</si>
  <si>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</si>
  <si>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</si>
  <si>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</si>
  <si>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</si>
  <si>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</si>
  <si>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</si>
  <si>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</si>
  <si>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</si>
  <si>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</si>
  <si>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</si>
  <si>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</si>
  <si>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</si>
  <si>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</si>
  <si>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</si>
  <si>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</si>
  <si>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</si>
  <si>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</si>
  <si>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</si>
  <si>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</si>
  <si>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</si>
  <si>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</si>
  <si>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</si>
  <si>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</si>
  <si>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</si>
  <si>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</si>
  <si>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</si>
  <si>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</si>
  <si>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</si>
  <si>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</si>
  <si>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</si>
  <si>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</si>
  <si>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</si>
  <si>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</si>
  <si>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</si>
  <si>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</si>
  <si>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</si>
  <si>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</si>
  <si>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</si>
  <si>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</si>
  <si>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</si>
  <si>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</si>
  <si>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</si>
  <si>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</si>
  <si>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</si>
  <si>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</si>
  <si>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</si>
  <si>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</si>
  <si>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</si>
  <si>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</si>
  <si>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</si>
  <si>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</si>
  <si>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</si>
  <si>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</si>
  <si>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</si>
  <si>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</si>
  <si>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</si>
  <si>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</si>
  <si>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</si>
  <si>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</si>
  <si>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</si>
  <si>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</si>
  <si>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</si>
  <si>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</si>
  <si>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</si>
  <si>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</si>
  <si>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</si>
  <si>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</si>
  <si>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</si>
  <si>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</si>
  <si>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</si>
  <si>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</si>
  <si>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</si>
  <si>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</si>
  <si>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</si>
  <si>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</si>
  <si>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</si>
  <si>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</si>
  <si>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</si>
  <si>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</si>
  <si>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</si>
  <si>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</si>
  <si>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</si>
  <si>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</si>
  <si>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</si>
  <si>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</si>
  <si>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</si>
  <si>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</si>
  <si>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</si>
  <si>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</si>
  <si>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</si>
  <si>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</si>
  <si>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</si>
  <si>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</si>
  <si>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</si>
  <si>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</si>
  <si>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</si>
  <si>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</si>
  <si>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</si>
  <si>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</si>
  <si>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</si>
  <si>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</si>
  <si>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</si>
  <si>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</si>
  <si>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</si>
  <si>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</si>
  <si>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</si>
  <si>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</si>
  <si>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</si>
  <si>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</si>
  <si>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</si>
  <si>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</si>
  <si>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</si>
  <si>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</si>
  <si>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</si>
  <si>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</si>
  <si>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</si>
  <si>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</si>
  <si>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</si>
  <si>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</si>
  <si>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</si>
  <si>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</si>
  <si>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</si>
  <si>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</si>
  <si>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</si>
  <si>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</si>
  <si>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</si>
  <si>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</si>
  <si>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</si>
  <si>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</si>
  <si>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</si>
  <si>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</si>
  <si>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</si>
  <si>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</si>
  <si>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</si>
  <si>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</si>
  <si>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</si>
  <si>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</si>
  <si>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</si>
  <si>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</si>
  <si>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</si>
  <si>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</si>
  <si>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</si>
  <si>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</si>
  <si>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</si>
  <si>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</si>
  <si>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</si>
  <si>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</si>
  <si>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</si>
  <si>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</si>
  <si>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</si>
  <si>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</si>
  <si>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</si>
  <si>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</si>
  <si>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</si>
  <si>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</si>
  <si>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</si>
  <si>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</si>
  <si>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</si>
  <si>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</si>
  <si>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</si>
  <si>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</si>
  <si>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</si>
  <si>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</si>
  <si>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</si>
  <si>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</si>
  <si>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</si>
  <si>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</si>
  <si>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</si>
  <si>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</si>
  <si>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</si>
  <si>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</si>
  <si>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</si>
  <si>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</si>
  <si>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</si>
  <si>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</si>
  <si>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</si>
  <si>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</si>
  <si>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</si>
  <si>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</si>
  <si>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</si>
  <si>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</si>
  <si>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</si>
  <si>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</si>
  <si>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</si>
  <si>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</si>
  <si>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</si>
  <si>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</si>
  <si>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</si>
  <si>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</si>
  <si>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</si>
  <si>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</si>
  <si>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</si>
  <si>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</si>
  <si>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</si>
  <si>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</si>
  <si>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</si>
  <si>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</si>
  <si>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</si>
  <si>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</si>
  <si>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</si>
  <si>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</si>
  <si>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</si>
  <si>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</si>
  <si>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</si>
  <si>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</si>
  <si>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</si>
  <si>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</si>
  <si>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</si>
  <si>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</si>
  <si>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</si>
  <si>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</si>
  <si>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</si>
  <si>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</si>
  <si>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</si>
  <si>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</si>
  <si>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</si>
  <si>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</si>
  <si>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</si>
  <si>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</si>
  <si>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</si>
  <si>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</si>
  <si>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</si>
  <si>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</si>
  <si>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</si>
  <si>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</si>
  <si>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</si>
  <si>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</si>
  <si>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</si>
  <si>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</si>
  <si>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</si>
  <si>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</si>
  <si>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</si>
  <si>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</si>
  <si>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</si>
  <si>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</si>
  <si>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</si>
  <si>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</si>
  <si>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</si>
  <si>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</si>
  <si>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</si>
  <si>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</si>
  <si>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</si>
  <si>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</si>
  <si>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</si>
  <si>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</si>
  <si>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</si>
  <si>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</si>
  <si>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</si>
  <si>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</si>
  <si>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</si>
  <si>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</si>
  <si>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</si>
  <si>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</si>
  <si>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</si>
  <si>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</si>
  <si>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</si>
  <si>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</si>
  <si>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</si>
  <si>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</si>
  <si>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</si>
  <si>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</si>
  <si>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</si>
  <si>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</si>
  <si>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</si>
  <si>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</si>
  <si>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</si>
  <si>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</si>
  <si>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</si>
  <si>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</si>
  <si>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</si>
  <si>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</si>
  <si>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</si>
  <si>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</si>
  <si>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</si>
  <si>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</si>
  <si>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</si>
  <si>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</si>
  <si>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</si>
  <si>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</si>
  <si>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</si>
  <si>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</si>
  <si>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</si>
  <si>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</si>
  <si>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</si>
  <si>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</si>
  <si>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</si>
  <si>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</si>
  <si>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</si>
  <si>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</si>
  <si>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</si>
  <si>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</si>
  <si>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</si>
  <si>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</si>
  <si>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</si>
  <si>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</si>
  <si>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</si>
  <si>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</si>
  <si>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</si>
  <si>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</si>
  <si>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</si>
  <si>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</si>
  <si>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</si>
  <si>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</si>
  <si>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</si>
  <si>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</si>
  <si>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</si>
  <si>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</si>
  <si>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</si>
  <si>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</si>
  <si>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</si>
  <si>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</si>
  <si>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</si>
  <si>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</si>
  <si>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</si>
  <si>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</si>
  <si>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</si>
  <si>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</si>
  <si>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</si>
  <si>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</si>
  <si>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</si>
  <si>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</si>
  <si>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</si>
  <si>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</si>
  <si>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</si>
  <si>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</si>
  <si>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</si>
  <si>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</si>
  <si>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</si>
  <si>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</si>
  <si>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</si>
  <si>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</si>
  <si>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</si>
  <si>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</si>
  <si>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</si>
  <si>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</si>
  <si>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</si>
  <si>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</si>
  <si>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</si>
  <si>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</si>
  <si>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</si>
  <si>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</si>
  <si>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</si>
  <si>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</si>
  <si>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</si>
  <si>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</si>
  <si>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</si>
  <si>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</si>
  <si>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</si>
  <si>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</si>
  <si>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</si>
  <si>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</si>
  <si>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</si>
  <si>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</si>
  <si>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</si>
  <si>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</si>
  <si>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</si>
  <si>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</si>
  <si>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</si>
  <si>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</si>
  <si>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</si>
  <si>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</si>
  <si>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</si>
  <si>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</si>
  <si>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</si>
  <si>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</si>
  <si>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</si>
  <si>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</si>
  <si>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</si>
  <si>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</si>
  <si>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</si>
  <si>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</si>
  <si>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</si>
  <si>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</si>
  <si>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</si>
  <si>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</si>
  <si>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</si>
  <si>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</si>
  <si>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</si>
  <si>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</si>
  <si>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</si>
  <si>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</si>
  <si>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</si>
  <si>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</si>
  <si>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</si>
  <si>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</si>
  <si>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</si>
  <si>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</si>
  <si>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</si>
  <si>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</si>
  <si>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</si>
  <si>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</si>
  <si>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</si>
  <si>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</si>
  <si>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</si>
  <si>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</si>
  <si>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</si>
  <si>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</si>
  <si>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</si>
  <si>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</si>
  <si>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</si>
  <si>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</si>
  <si>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</si>
  <si>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</si>
  <si>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</si>
  <si>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</si>
  <si>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</si>
  <si>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</si>
  <si>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</si>
  <si>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</si>
  <si>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</si>
  <si>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</si>
  <si>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</si>
  <si>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</si>
  <si>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</si>
  <si>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</si>
  <si>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</si>
  <si>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</si>
  <si>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</si>
  <si>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</si>
  <si>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</si>
  <si>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</si>
  <si>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</si>
  <si>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</si>
  <si>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</si>
  <si>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</si>
  <si>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</si>
  <si>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</si>
  <si>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</si>
  <si>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</si>
  <si>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</si>
  <si>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</si>
  <si>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</si>
  <si>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</si>
  <si>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</si>
  <si>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</si>
  <si>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</si>
  <si>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</si>
  <si>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</si>
  <si>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</si>
  <si>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</si>
  <si>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</si>
  <si>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</si>
  <si>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</si>
  <si>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</si>
  <si>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</si>
  <si>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</si>
  <si>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</si>
  <si>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</si>
  <si>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</si>
  <si>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</si>
  <si>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</si>
  <si>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</si>
  <si>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</si>
  <si>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</si>
  <si>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</si>
  <si>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</si>
  <si>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</si>
  <si>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</si>
  <si>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</si>
  <si>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</si>
  <si>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</si>
  <si>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</si>
  <si>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</si>
  <si>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</si>
  <si>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</si>
  <si>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</si>
  <si>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</si>
  <si>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</si>
  <si>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</si>
  <si>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</si>
  <si>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</si>
  <si>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</si>
  <si>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</si>
  <si>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</si>
  <si>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</si>
  <si>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</si>
  <si>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</si>
  <si>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</si>
  <si>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</si>
  <si>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</si>
  <si>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</si>
  <si>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</si>
  <si>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</si>
  <si>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</si>
  <si>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</si>
  <si>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</si>
  <si>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</si>
  <si>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</si>
  <si>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</si>
  <si>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</si>
  <si>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</si>
  <si>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</si>
  <si>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</si>
  <si>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</si>
  <si>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</si>
  <si>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</si>
  <si>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</si>
  <si>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</si>
  <si>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</si>
  <si>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</si>
  <si>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</si>
  <si>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</si>
  <si>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</si>
  <si>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</si>
  <si>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</si>
  <si>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</si>
  <si>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</si>
  <si>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</si>
  <si>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</si>
  <si>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</si>
  <si>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</si>
  <si>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</si>
  <si>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</si>
  <si>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</si>
  <si>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</si>
  <si>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</si>
  <si>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</si>
  <si>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</si>
  <si>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</si>
  <si>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</si>
  <si>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</si>
  <si>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</si>
  <si>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</si>
  <si>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</si>
  <si>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</si>
  <si>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</si>
  <si>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</si>
  <si>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</si>
  <si>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</si>
  <si>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</si>
  <si>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</si>
  <si>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</si>
  <si>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</si>
  <si>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</si>
  <si>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</si>
  <si>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</si>
  <si>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</si>
  <si>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</si>
  <si>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</si>
  <si>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</si>
  <si>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</si>
  <si>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</si>
  <si>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</si>
  <si>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</si>
  <si>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</si>
  <si>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</si>
  <si>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</si>
  <si>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</si>
  <si>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</si>
  <si>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</si>
  <si>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</si>
  <si>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</si>
  <si>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</si>
  <si>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</si>
  <si>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</si>
  <si>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</si>
  <si>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</si>
  <si>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</si>
  <si>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</si>
  <si>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</si>
  <si>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</si>
  <si>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</si>
  <si>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</si>
  <si>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</si>
  <si>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</si>
  <si>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</si>
  <si>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</si>
  <si>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</si>
  <si>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</si>
  <si>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</si>
  <si>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</si>
  <si>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</si>
  <si>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</si>
  <si>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</si>
  <si>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</si>
  <si>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</si>
  <si>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</si>
  <si>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</si>
  <si>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</si>
  <si>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</si>
  <si>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</si>
  <si>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</si>
  <si>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</si>
  <si>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</si>
  <si>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</si>
  <si>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</si>
  <si>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</si>
  <si>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</si>
  <si>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</si>
  <si>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</si>
  <si>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</si>
  <si>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</si>
  <si>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</si>
  <si>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</si>
  <si>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</si>
  <si>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</si>
  <si>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</si>
  <si>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</si>
  <si>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</si>
  <si>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</si>
  <si>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</si>
  <si>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</si>
  <si>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</si>
  <si>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</si>
  <si>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</si>
  <si>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</si>
  <si>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</si>
  <si>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</si>
  <si>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</si>
  <si>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</si>
  <si>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</si>
  <si>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</si>
  <si>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</si>
  <si>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</si>
  <si>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</si>
  <si>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</si>
  <si>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</si>
  <si>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</si>
  <si>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</si>
  <si>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</si>
  <si>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</si>
  <si>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</si>
  <si>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</si>
  <si>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</si>
  <si>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</si>
  <si>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</si>
  <si>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</si>
  <si>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</si>
  <si>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</si>
  <si>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</si>
  <si>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</si>
  <si>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</si>
  <si>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</si>
  <si>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</si>
  <si>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</si>
  <si>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</si>
  <si>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</si>
  <si>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</si>
  <si>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</si>
  <si>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</si>
  <si>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</si>
  <si>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</si>
  <si>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</si>
  <si>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</si>
  <si>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</si>
  <si>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</si>
  <si>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</si>
  <si>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</si>
  <si>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</si>
  <si>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</si>
  <si>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</si>
  <si>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</si>
  <si>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</si>
  <si>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</si>
  <si>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</si>
  <si>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</si>
  <si>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</si>
  <si>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</si>
  <si>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</si>
  <si>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</si>
  <si>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</si>
  <si>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</si>
  <si>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</si>
  <si>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</si>
  <si>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</si>
  <si>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</si>
  <si>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</si>
  <si>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</si>
  <si>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</si>
  <si>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</si>
  <si>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</si>
  <si>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</si>
  <si>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</si>
  <si>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</si>
  <si>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</si>
  <si>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</si>
  <si>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</si>
  <si>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</si>
  <si>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</si>
  <si>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</si>
  <si>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</si>
  <si>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</si>
  <si>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</si>
  <si>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</si>
  <si>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</si>
  <si>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</si>
  <si>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</si>
  <si>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</si>
  <si>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</si>
  <si>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</si>
  <si>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</si>
  <si>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</si>
  <si>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</si>
  <si>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</si>
  <si>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</si>
  <si>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</si>
  <si>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</si>
  <si>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</si>
  <si>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</si>
  <si>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</si>
  <si>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</si>
  <si>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</si>
  <si>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</si>
  <si>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</si>
  <si>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</si>
  <si>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</si>
  <si>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</si>
  <si>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</si>
  <si>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</si>
  <si>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</si>
  <si>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</si>
  <si>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</si>
  <si>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</si>
  <si>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</si>
  <si>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</si>
  <si>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</si>
  <si>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</si>
  <si>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</si>
  <si>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</si>
  <si>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</si>
  <si>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</si>
  <si>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</si>
  <si>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</si>
  <si>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</si>
  <si>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</si>
  <si>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</si>
  <si>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</si>
  <si>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</si>
  <si>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</si>
  <si>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</si>
  <si>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</si>
  <si>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</si>
  <si>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</si>
  <si>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</si>
  <si>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</si>
  <si>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</si>
  <si>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</si>
  <si>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</si>
  <si>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</si>
  <si>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</si>
  <si>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</si>
  <si>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</si>
  <si>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</si>
  <si>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</si>
  <si>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</si>
  <si>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</si>
  <si>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</si>
  <si>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</si>
  <si>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</si>
  <si>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</si>
  <si>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</si>
  <si>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</si>
  <si>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</si>
  <si>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</si>
  <si>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</si>
  <si>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</si>
  <si>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</si>
  <si>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</si>
  <si>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</si>
  <si>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</si>
  <si>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</si>
  <si>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</si>
  <si>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</si>
  <si>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</si>
  <si>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</si>
  <si>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</si>
  <si>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</si>
  <si>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</si>
  <si>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</si>
  <si>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</si>
  <si>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</si>
  <si>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</si>
  <si>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</si>
  <si>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</si>
  <si>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</si>
  <si>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</si>
  <si>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</si>
  <si>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</si>
  <si>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</si>
  <si>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</si>
  <si>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</si>
  <si>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</si>
  <si>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</si>
  <si>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</si>
  <si>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</si>
  <si>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</si>
  <si>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</si>
  <si>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</si>
  <si>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</si>
  <si>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</si>
  <si>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</si>
  <si>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</si>
  <si>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</si>
  <si>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</si>
  <si>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</si>
  <si>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</si>
  <si>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</si>
  <si>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</si>
  <si>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</si>
  <si>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</si>
  <si>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</si>
  <si>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</si>
  <si>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</si>
  <si>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</si>
  <si>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</si>
  <si>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</si>
  <si>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</si>
  <si>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</si>
  <si>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</si>
  <si>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</si>
  <si>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</si>
  <si>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</si>
  <si>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</si>
  <si>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</si>
  <si>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</si>
  <si>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</si>
  <si>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</si>
  <si>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</si>
  <si>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</si>
  <si>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</si>
  <si>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</si>
  <si>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</si>
  <si>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</si>
  <si>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</si>
  <si>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</si>
  <si>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</si>
  <si>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</si>
  <si>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</si>
  <si>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</si>
  <si>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</si>
  <si>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</si>
  <si>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</si>
  <si>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</si>
  <si>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</si>
  <si>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</si>
  <si>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</si>
  <si>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</si>
  <si>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</si>
  <si>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</si>
  <si>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</si>
  <si>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</si>
  <si>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</si>
  <si>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</si>
  <si>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</si>
  <si>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</si>
  <si>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</si>
  <si>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</si>
  <si>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</si>
  <si>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</si>
  <si>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</si>
  <si>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</si>
  <si>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</si>
  <si>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</si>
  <si>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</si>
  <si>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</si>
  <si>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</si>
  <si>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</si>
  <si>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</si>
  <si>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</si>
  <si>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</si>
  <si>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</si>
  <si>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</si>
  <si>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</si>
  <si>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</si>
  <si>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</si>
  <si>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</si>
  <si>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</si>
  <si>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</si>
  <si>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</si>
  <si>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</si>
  <si>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</si>
  <si>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</si>
  <si>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</si>
  <si>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</si>
  <si>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</si>
  <si>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</si>
  <si>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</si>
  <si>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</si>
  <si>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</si>
  <si>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</si>
  <si>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</si>
  <si>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</si>
  <si>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</si>
  <si>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</si>
  <si>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</si>
  <si>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</si>
  <si>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</si>
  <si>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</si>
  <si>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</si>
  <si>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</si>
  <si>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</si>
  <si>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</si>
  <si>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</si>
  <si>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</si>
  <si>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</si>
  <si>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</si>
  <si>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</si>
  <si>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</si>
  <si>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</si>
  <si>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</si>
  <si>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</si>
  <si>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</si>
  <si>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</si>
  <si>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</si>
  <si>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</si>
  <si>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</si>
  <si>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</si>
  <si>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</si>
  <si>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</si>
  <si>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</si>
  <si>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</si>
  <si>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</si>
  <si>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</si>
  <si>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</si>
  <si>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</si>
  <si>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</si>
  <si>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</si>
  <si>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</si>
  <si>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</si>
  <si>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</si>
  <si>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</si>
  <si>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</si>
  <si>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</si>
  <si>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</si>
  <si>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</si>
  <si>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</si>
  <si>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</si>
  <si>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</si>
  <si>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</si>
  <si>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</si>
  <si>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</si>
  <si>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</si>
  <si>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</si>
  <si>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</si>
  <si>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</si>
  <si>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</si>
  <si>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</si>
  <si>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</si>
  <si>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</si>
  <si>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</si>
  <si>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</si>
  <si>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</si>
  <si>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</si>
  <si>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</si>
  <si>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</si>
  <si>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</si>
  <si>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</si>
  <si>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</si>
  <si>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</si>
  <si>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</si>
  <si>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</si>
  <si>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</si>
  <si>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</si>
  <si>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</si>
  <si>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</si>
  <si>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</si>
  <si>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</si>
  <si>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</si>
  <si>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</si>
  <si>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</si>
  <si>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</si>
  <si>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</si>
  <si>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</si>
  <si>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</si>
  <si>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</si>
  <si>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</si>
  <si>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</si>
  <si>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</si>
  <si>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</si>
  <si>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</si>
  <si>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</si>
  <si>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</si>
  <si>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</si>
  <si>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</si>
  <si>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</si>
  <si>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</si>
  <si>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</si>
  <si>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</si>
  <si>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</si>
  <si>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</si>
  <si>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</si>
  <si>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</si>
  <si>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</si>
  <si>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</si>
  <si>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</si>
  <si>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</si>
  <si>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</si>
  <si>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</si>
  <si>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</si>
  <si>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</si>
  <si>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</si>
  <si>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</si>
  <si>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</si>
  <si>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</si>
  <si>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</si>
  <si>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</si>
  <si>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</si>
  <si>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</si>
  <si>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</si>
  <si>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</si>
  <si>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</si>
  <si>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</si>
  <si>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</si>
  <si>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</si>
  <si>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</si>
  <si>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</si>
  <si>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</si>
  <si>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</si>
  <si>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</si>
  <si>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</si>
  <si>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</si>
  <si>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</si>
  <si>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</si>
  <si>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</si>
  <si>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</si>
  <si>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</si>
  <si>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</si>
  <si>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</si>
  <si>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</si>
  <si>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</si>
  <si>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</si>
  <si>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</si>
  <si>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</si>
  <si>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</si>
  <si>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</si>
  <si>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</si>
  <si>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</si>
  <si>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</si>
  <si>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</si>
  <si>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</si>
  <si>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</si>
  <si>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</si>
  <si>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</si>
  <si>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</si>
  <si>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</si>
  <si>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</si>
  <si>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</si>
  <si>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</si>
  <si>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</si>
  <si>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</si>
  <si>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</si>
  <si>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</si>
  <si>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</si>
  <si>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</si>
  <si>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</si>
  <si>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</si>
  <si>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</si>
  <si>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</si>
  <si>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</si>
  <si>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</si>
  <si>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</si>
  <si>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</si>
  <si>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</si>
  <si>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</si>
  <si>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</si>
  <si>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</si>
  <si>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</si>
  <si>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</si>
  <si>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</si>
  <si>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</si>
  <si>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</si>
  <si>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</si>
  <si>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</si>
  <si>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</si>
  <si>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</si>
  <si>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</si>
  <si>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</si>
  <si>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</si>
  <si>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</si>
  <si>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</si>
  <si>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</si>
  <si>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</si>
  <si>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</si>
  <si>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</si>
  <si>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</si>
  <si>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</si>
  <si>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</si>
  <si>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</si>
  <si>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</si>
  <si>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</si>
  <si>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</si>
  <si>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</si>
  <si>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</si>
  <si>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</si>
  <si>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</si>
  <si>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</si>
  <si>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</si>
  <si>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</si>
  <si>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</si>
  <si>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</si>
  <si>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</si>
  <si>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</si>
  <si>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</si>
  <si>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</si>
  <si>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</si>
  <si>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</si>
  <si>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</si>
  <si>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</si>
  <si>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</si>
  <si>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</si>
  <si>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</si>
  <si>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</si>
  <si>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</si>
  <si>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</si>
  <si>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</si>
  <si>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</si>
  <si>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</si>
  <si>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</si>
  <si>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</si>
  <si>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</si>
  <si>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</si>
  <si>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</si>
  <si>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</si>
  <si>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</si>
  <si>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</si>
  <si>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</si>
  <si>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</si>
  <si>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</si>
  <si>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</si>
  <si>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</si>
  <si>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</si>
  <si>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</si>
  <si>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</si>
  <si>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</si>
  <si>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</si>
  <si>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</si>
  <si>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</si>
  <si>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</si>
  <si>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</si>
  <si>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</si>
  <si>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</si>
  <si>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</si>
  <si>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</si>
  <si>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</si>
  <si>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</si>
  <si>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</si>
  <si>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</si>
  <si>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</si>
  <si>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</si>
  <si>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</si>
  <si>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</si>
  <si>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</si>
  <si>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</si>
  <si>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</si>
  <si>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</si>
  <si>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</si>
  <si>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</si>
  <si>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</si>
  <si>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</si>
  <si>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</si>
  <si>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</si>
  <si>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</si>
  <si>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</si>
  <si>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</si>
  <si>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</si>
  <si>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</si>
  <si>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</si>
  <si>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</si>
  <si>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</si>
  <si>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</si>
  <si>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</si>
  <si>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</si>
  <si>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</si>
  <si>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</si>
  <si>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</si>
  <si>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</si>
  <si>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</si>
  <si>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</si>
  <si>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</si>
  <si>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</si>
  <si>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</si>
  <si>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</si>
  <si>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</si>
  <si>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</si>
  <si>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</si>
  <si>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</si>
  <si>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</si>
  <si>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</si>
  <si>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</si>
  <si>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</si>
  <si>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</si>
  <si>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</si>
  <si>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</si>
  <si>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</si>
  <si>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</si>
  <si>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</si>
  <si>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</si>
  <si>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</si>
  <si>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</si>
  <si>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</si>
  <si>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</si>
  <si>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</si>
  <si>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</si>
  <si>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</si>
  <si>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</si>
  <si>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</si>
  <si>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</si>
  <si>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</si>
  <si>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</si>
  <si>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</si>
  <si>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</si>
  <si>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</si>
  <si>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</si>
  <si>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</si>
  <si>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</si>
  <si>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</si>
  <si>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</si>
  <si>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</si>
  <si>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</si>
  <si>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</si>
  <si>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</si>
  <si>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</si>
  <si>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</si>
  <si>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</si>
  <si>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</si>
  <si>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</si>
  <si>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</si>
  <si>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</si>
  <si>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</si>
  <si>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</si>
  <si>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</si>
  <si>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</si>
  <si>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</si>
  <si>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</si>
  <si>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</si>
  <si>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</si>
  <si>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</si>
  <si>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</si>
  <si>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</si>
  <si>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</si>
  <si>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</si>
  <si>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</si>
  <si>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</si>
  <si>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</si>
  <si>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</si>
  <si>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</si>
  <si>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</si>
  <si>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</si>
  <si>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</si>
  <si>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</si>
  <si>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</si>
  <si>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</si>
  <si>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</si>
  <si>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</si>
  <si>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</si>
  <si>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</si>
  <si>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</si>
  <si>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</si>
  <si>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</si>
  <si>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</si>
  <si>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</si>
  <si>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</si>
  <si>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</si>
  <si>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</si>
  <si>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</si>
  <si>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</si>
  <si>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</si>
  <si>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</si>
  <si>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</si>
  <si>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</si>
  <si>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</si>
  <si>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</si>
  <si>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</si>
  <si>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</si>
  <si>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</si>
  <si>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</si>
  <si>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</si>
  <si>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</si>
  <si>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</si>
  <si>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</si>
  <si>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</si>
  <si>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</si>
  <si>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</si>
  <si>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</si>
  <si>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</si>
  <si>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</si>
  <si>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</si>
  <si>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</si>
  <si>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</si>
  <si>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</si>
  <si>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</si>
  <si>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</si>
  <si>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</si>
  <si>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</si>
  <si>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</si>
  <si>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</si>
  <si>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</si>
  <si>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</si>
  <si>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</si>
  <si>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</si>
  <si>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</si>
  <si>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</si>
  <si>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</si>
  <si>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</si>
  <si>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</si>
  <si>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</si>
  <si>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</si>
  <si>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</si>
  <si>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</si>
  <si>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</si>
  <si>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</si>
  <si>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</si>
  <si>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</si>
  <si>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</si>
  <si>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</si>
  <si>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</si>
  <si>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</si>
  <si>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</si>
  <si>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</si>
  <si>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</si>
  <si>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</si>
  <si>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</si>
  <si>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</si>
  <si>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</si>
  <si>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</si>
  <si>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</si>
  <si>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</si>
  <si>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</si>
  <si>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</si>
  <si>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</si>
  <si>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</si>
  <si>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</si>
  <si>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</si>
  <si>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</si>
  <si>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</si>
  <si>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</si>
  <si>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</si>
  <si>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</si>
  <si>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</si>
  <si>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</si>
  <si>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</si>
  <si>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</si>
  <si>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</si>
  <si>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</si>
  <si>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</si>
  <si>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</si>
  <si>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</si>
  <si>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</si>
  <si>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</si>
  <si>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</si>
  <si>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</si>
  <si>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</si>
  <si>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</si>
  <si>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</si>
  <si>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</si>
  <si>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</si>
  <si>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</si>
  <si>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</si>
  <si>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</si>
  <si>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</si>
  <si>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</si>
  <si>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</si>
  <si>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</si>
  <si>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</si>
  <si>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</si>
  <si>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</si>
  <si>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</si>
  <si>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</si>
  <si>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</si>
  <si>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</si>
  <si>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</si>
  <si>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</si>
  <si>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</si>
  <si>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</si>
  <si>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</si>
  <si>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</si>
  <si>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</si>
  <si>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</si>
  <si>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</si>
  <si>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</si>
  <si>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</si>
  <si>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</si>
  <si>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</si>
  <si>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</si>
  <si>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</si>
  <si>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</si>
  <si>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</si>
  <si>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</si>
  <si>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</si>
  <si>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</si>
  <si>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</si>
  <si>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</si>
  <si>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</si>
  <si>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</si>
  <si>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</si>
  <si>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</si>
  <si>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</si>
  <si>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</si>
  <si>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</si>
  <si>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</si>
  <si>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</si>
  <si>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</si>
  <si>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</si>
  <si>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</si>
  <si>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</si>
  <si>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</si>
  <si>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</si>
  <si>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</si>
  <si>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</si>
  <si>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</si>
  <si>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</si>
  <si>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</si>
  <si>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</si>
  <si>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</si>
  <si>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</si>
  <si>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</si>
  <si>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</si>
  <si>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</si>
  <si>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</si>
  <si>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</si>
  <si>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</si>
  <si>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</si>
  <si>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</si>
  <si>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</si>
  <si>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</si>
  <si>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</si>
  <si>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</si>
  <si>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</si>
  <si>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</si>
  <si>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</si>
  <si>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</si>
  <si>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</si>
  <si>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</si>
  <si>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</si>
  <si>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</si>
  <si>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</si>
  <si>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</si>
  <si>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</si>
  <si>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</si>
  <si>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</si>
  <si>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</si>
  <si>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</si>
  <si>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</si>
  <si>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</si>
  <si>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</si>
  <si>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</si>
  <si>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</si>
  <si>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</si>
  <si>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</si>
  <si>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</si>
  <si>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</si>
  <si>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</si>
  <si>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</si>
  <si>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</si>
  <si>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</si>
  <si>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</si>
  <si>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</si>
  <si>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</si>
  <si>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</si>
  <si>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</si>
  <si>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</si>
  <si>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</si>
  <si>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</si>
  <si>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</si>
  <si>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</si>
  <si>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</si>
  <si>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</si>
  <si>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</si>
  <si>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</si>
  <si>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</si>
  <si>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</si>
  <si>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</si>
  <si>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</si>
  <si>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</si>
  <si>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</si>
  <si>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</si>
  <si>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</si>
  <si>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</si>
  <si>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</si>
  <si>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</si>
  <si>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</si>
  <si>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</si>
  <si>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</si>
  <si>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</si>
  <si>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</si>
  <si>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</si>
  <si>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</si>
  <si>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</si>
  <si>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</si>
  <si>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</si>
  <si>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</si>
  <si>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</si>
  <si>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</si>
  <si>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</si>
  <si>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</si>
  <si>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</si>
  <si>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</si>
  <si>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</si>
  <si>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</si>
  <si>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</si>
  <si>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</si>
  <si>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</si>
  <si>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</si>
  <si>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</si>
  <si>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</si>
  <si>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</si>
  <si>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</si>
  <si>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</si>
  <si>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</si>
  <si>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</si>
  <si>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</si>
  <si>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</si>
  <si>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</si>
  <si>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</si>
  <si>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</si>
  <si>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</si>
  <si>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</si>
  <si>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</si>
  <si>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</si>
  <si>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</si>
  <si>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</si>
  <si>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</si>
  <si>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</si>
  <si>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</si>
  <si>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</si>
  <si>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</si>
  <si>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</si>
  <si>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</si>
  <si>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</si>
  <si>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</si>
  <si>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</si>
  <si>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</si>
  <si>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</si>
  <si>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</si>
  <si>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</si>
  <si>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</si>
  <si>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</si>
  <si>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</si>
  <si>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</si>
  <si>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</si>
  <si>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</si>
  <si>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</si>
  <si>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</si>
  <si>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</si>
  <si>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</si>
  <si>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</si>
  <si>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</si>
  <si>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</si>
  <si>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</si>
  <si>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</si>
  <si>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</si>
  <si>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</si>
  <si>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</si>
  <si>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</si>
  <si>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</si>
  <si>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</si>
  <si>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</si>
  <si>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</si>
  <si>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</si>
  <si>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</si>
  <si>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</si>
  <si>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</si>
  <si>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</si>
  <si>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</si>
  <si>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</si>
  <si>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</si>
  <si>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</si>
  <si>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</si>
  <si>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</si>
  <si>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</si>
  <si>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</si>
  <si>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</si>
  <si>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</si>
  <si>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</si>
  <si>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</si>
  <si>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</si>
  <si>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</si>
  <si>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</si>
  <si>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</si>
  <si>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</si>
  <si>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</si>
  <si>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</si>
  <si>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</si>
  <si>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</si>
  <si>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</si>
  <si>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</si>
  <si>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</si>
  <si>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</si>
  <si>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</si>
  <si>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</si>
  <si>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</si>
  <si>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</si>
  <si>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</si>
  <si>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</si>
  <si>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</si>
  <si>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</si>
  <si>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</si>
  <si>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</si>
  <si>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</si>
  <si>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</si>
  <si>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</si>
  <si>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</si>
  <si>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</si>
  <si>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</si>
  <si>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</si>
  <si>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</si>
  <si>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</si>
  <si>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</si>
  <si>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</si>
  <si>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</si>
  <si>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</si>
  <si>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</si>
  <si>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</si>
  <si>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</si>
  <si>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</si>
  <si>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</si>
  <si>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</si>
  <si>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</si>
  <si>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</si>
  <si>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</si>
  <si>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</si>
  <si>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</si>
  <si>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</si>
  <si>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</si>
  <si>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</si>
  <si>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</si>
  <si>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</si>
  <si>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</si>
  <si>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</si>
  <si>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</si>
  <si>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</si>
  <si>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</si>
  <si>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</si>
  <si>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</si>
  <si>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</si>
  <si>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</si>
  <si>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</si>
  <si>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</si>
  <si>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</si>
  <si>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</si>
  <si>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</si>
  <si>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</si>
  <si>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</si>
  <si>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</si>
  <si>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</si>
  <si>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</si>
  <si>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</si>
  <si>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</si>
  <si>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</si>
  <si>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</si>
  <si>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</si>
  <si>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</si>
  <si>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</si>
  <si>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</si>
  <si>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</si>
  <si>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</si>
  <si>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</si>
  <si>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</si>
  <si>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</si>
  <si>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</si>
  <si>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</si>
  <si>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</si>
  <si>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</si>
  <si>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</si>
  <si>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</si>
  <si>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</si>
  <si>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</si>
  <si>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</si>
  <si>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</si>
  <si>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</si>
  <si>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</si>
  <si>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</si>
  <si>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</si>
  <si>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</si>
  <si>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</si>
  <si>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</si>
  <si>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</si>
  <si>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</si>
  <si>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</si>
  <si>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</si>
  <si>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</si>
  <si>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</si>
  <si>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</si>
  <si>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</si>
  <si>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</si>
  <si>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</si>
  <si>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</si>
  <si>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</si>
  <si>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</si>
  <si>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</si>
  <si>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</si>
  <si>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</si>
  <si>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</si>
  <si>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</si>
  <si>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</si>
  <si>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</si>
  <si>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</si>
  <si>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</si>
  <si>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</si>
  <si>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</si>
  <si>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</si>
  <si>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</si>
  <si>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</si>
  <si>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</si>
  <si>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</si>
  <si>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</si>
  <si>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</si>
  <si>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</si>
  <si>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</si>
  <si>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</si>
  <si>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</si>
  <si>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</si>
  <si>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</si>
  <si>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</si>
  <si>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</si>
  <si>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</si>
  <si>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</si>
  <si>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</si>
  <si>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</si>
  <si>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</si>
  <si>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</si>
  <si>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</si>
  <si>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</si>
  <si>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</si>
  <si>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</si>
  <si>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</si>
  <si>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</si>
  <si>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</si>
  <si>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</si>
  <si>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</si>
  <si>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</si>
  <si>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</si>
  <si>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</si>
  <si>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</si>
  <si>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</si>
  <si>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</si>
  <si>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</si>
  <si>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</si>
  <si>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</si>
  <si>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</si>
  <si>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</si>
  <si>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</si>
  <si>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</si>
  <si>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</si>
  <si>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</si>
  <si>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</si>
  <si>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</si>
  <si>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</si>
  <si>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</si>
  <si>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</si>
  <si>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</si>
  <si>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</si>
  <si>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</si>
  <si>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</si>
  <si>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</si>
  <si>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</si>
  <si>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</si>
  <si>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</si>
  <si>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</si>
  <si>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</si>
  <si>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</si>
  <si>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</si>
  <si>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</si>
  <si>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</si>
  <si>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</si>
  <si>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</si>
  <si>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</si>
  <si>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</si>
  <si>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</si>
  <si>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</si>
  <si>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</si>
  <si>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</si>
  <si>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</si>
  <si>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</si>
  <si>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</si>
  <si>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</si>
  <si>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</si>
  <si>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</si>
  <si>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</si>
  <si>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</si>
  <si>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</si>
  <si>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</si>
  <si>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</si>
  <si>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</si>
  <si>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</si>
  <si>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</si>
  <si>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</si>
  <si>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</si>
  <si>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</si>
  <si>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</si>
  <si>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</si>
  <si>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</si>
  <si>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</si>
  <si>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</si>
  <si>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</si>
  <si>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</si>
  <si>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</si>
  <si>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</si>
  <si>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</si>
  <si>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</si>
  <si>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</si>
  <si>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</si>
  <si>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</si>
  <si>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</si>
  <si>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</si>
  <si>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</si>
  <si>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</si>
  <si>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</si>
  <si>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</si>
  <si>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</si>
  <si>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</si>
  <si>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</si>
  <si>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</si>
  <si>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</si>
  <si>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</si>
  <si>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</si>
  <si>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</si>
  <si>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</si>
  <si>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</si>
  <si>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</si>
  <si>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</si>
  <si>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</si>
  <si>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</si>
  <si>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</si>
  <si>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</si>
  <si>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</si>
  <si>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</si>
  <si>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</si>
  <si>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</si>
  <si>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</si>
  <si>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</si>
  <si>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</si>
  <si>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</si>
  <si>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</si>
  <si>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</si>
  <si>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</si>
  <si>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</si>
  <si>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</si>
  <si>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</si>
  <si>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</si>
  <si>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</si>
  <si>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</si>
  <si>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</si>
  <si>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</si>
  <si>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</si>
  <si>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</si>
  <si>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</si>
  <si>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</si>
  <si>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</si>
  <si>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</si>
  <si>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</si>
  <si>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</si>
  <si>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</si>
  <si>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</si>
  <si>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</si>
  <si>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</si>
  <si>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</si>
  <si>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</si>
  <si>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</si>
  <si>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</si>
  <si>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</si>
  <si>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</si>
  <si>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</si>
  <si>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</si>
  <si>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</si>
  <si>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</si>
  <si>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</si>
  <si>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</si>
  <si>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</si>
  <si>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</si>
  <si>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</si>
  <si>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</si>
  <si>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</si>
  <si>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</si>
  <si>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</si>
  <si>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</si>
  <si>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</si>
  <si>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</si>
  <si>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</si>
  <si>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</si>
  <si>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</si>
  <si>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</si>
  <si>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</si>
  <si>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</si>
  <si>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</si>
  <si>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</si>
  <si>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</si>
  <si>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</si>
  <si>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</si>
  <si>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</si>
  <si>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</si>
  <si>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</si>
  <si>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</si>
  <si>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</si>
  <si>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</si>
  <si>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</si>
  <si>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</si>
  <si>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</si>
  <si>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</si>
  <si>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</si>
  <si>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</si>
  <si>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</si>
  <si>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</si>
  <si>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</si>
  <si>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</si>
  <si>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</si>
  <si>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</si>
  <si>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</si>
  <si>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</si>
  <si>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</si>
  <si>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</si>
  <si>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</si>
  <si>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</si>
  <si>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</si>
  <si>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</si>
  <si>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</si>
  <si>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</si>
  <si>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</si>
  <si>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</si>
  <si>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</si>
  <si>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</si>
  <si>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</si>
  <si>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</si>
  <si>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</si>
  <si>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</si>
  <si>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</si>
  <si>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</si>
  <si>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</si>
  <si>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</si>
  <si>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</si>
  <si>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</si>
  <si>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</si>
  <si>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</si>
  <si>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</si>
  <si>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</si>
  <si>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</si>
  <si>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</si>
  <si>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</si>
  <si>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</si>
  <si>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</si>
  <si>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</si>
  <si>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</si>
  <si>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</si>
  <si>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</si>
  <si>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</si>
  <si>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</si>
  <si>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</si>
  <si>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</si>
  <si>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</si>
  <si>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</si>
  <si>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</si>
  <si>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</si>
  <si>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</si>
  <si>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</si>
  <si>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</si>
  <si>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</si>
  <si>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</si>
  <si>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</si>
  <si>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</si>
  <si>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</si>
  <si>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</si>
  <si>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</si>
  <si>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</si>
  <si>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</si>
  <si>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</si>
  <si>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</si>
  <si>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</si>
  <si>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</si>
  <si>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</si>
  <si>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</si>
  <si>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</si>
  <si>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</si>
  <si>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</si>
  <si>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</si>
  <si>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</si>
  <si>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</si>
  <si>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</si>
  <si>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</si>
  <si>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</si>
  <si>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</si>
  <si>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</si>
  <si>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</si>
  <si>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</si>
  <si>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</si>
  <si>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</si>
  <si>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</si>
  <si>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</si>
  <si>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</si>
  <si>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</si>
  <si>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</si>
  <si>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</si>
  <si>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</si>
  <si>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</si>
  <si>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</si>
  <si>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</si>
  <si>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</si>
  <si>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</si>
  <si>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</si>
  <si>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</si>
  <si>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</si>
  <si>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</si>
  <si>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</si>
  <si>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</si>
  <si>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</si>
  <si>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</si>
  <si>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</si>
  <si>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</si>
  <si>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</si>
  <si>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</si>
  <si>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</si>
  <si>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</si>
  <si>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</si>
  <si>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</si>
  <si>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</si>
  <si>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</si>
  <si>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</si>
  <si>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</si>
  <si>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</si>
  <si>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</si>
  <si>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</si>
  <si>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</si>
  <si>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</si>
  <si>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</si>
  <si>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</si>
  <si>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</si>
  <si>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</si>
  <si>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</si>
  <si>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</si>
  <si>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</si>
  <si>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</si>
  <si>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</si>
  <si>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</si>
  <si>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</si>
  <si>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</si>
  <si>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</si>
  <si>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</si>
  <si>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</si>
  <si>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</si>
  <si>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</si>
  <si>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</si>
  <si>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</si>
  <si>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</si>
  <si>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</si>
  <si>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</si>
  <si>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</si>
  <si>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</si>
  <si>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</si>
  <si>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</si>
  <si>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</si>
  <si>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</si>
  <si>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</si>
  <si>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</si>
  <si>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</si>
  <si>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</si>
  <si>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</si>
  <si>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</si>
  <si>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</si>
  <si>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</si>
  <si>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</si>
  <si>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</si>
  <si>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</si>
  <si>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</si>
  <si>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</si>
  <si>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</si>
  <si>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</si>
  <si>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</si>
  <si>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</si>
  <si>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</si>
  <si>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</si>
  <si>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</si>
  <si>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</si>
  <si>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</si>
  <si>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</si>
  <si>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</si>
  <si>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</si>
  <si>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</si>
  <si>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</si>
  <si>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</si>
  <si>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</si>
  <si>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</si>
  <si>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</si>
  <si>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</si>
  <si>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</si>
  <si>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</si>
  <si>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</si>
  <si>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</si>
  <si>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</si>
  <si>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</si>
  <si>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</si>
  <si>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</si>
  <si>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</si>
  <si>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</si>
  <si>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</si>
  <si>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</si>
  <si>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</si>
  <si>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</si>
  <si>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</si>
  <si>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</si>
  <si>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</si>
  <si>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</si>
  <si>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</si>
  <si>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</si>
  <si>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</si>
  <si>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</si>
  <si>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</si>
  <si>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</si>
  <si>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</si>
  <si>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</si>
  <si>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</si>
  <si>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</si>
  <si>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</si>
  <si>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</si>
  <si>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</si>
  <si>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</si>
  <si>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</si>
  <si>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</si>
  <si>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</si>
  <si>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</si>
  <si>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</si>
  <si>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</si>
  <si>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</si>
  <si>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</si>
  <si>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</si>
  <si>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</si>
  <si>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</si>
  <si>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</si>
  <si>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</si>
  <si>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</si>
  <si>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</si>
  <si>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</si>
  <si>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</si>
  <si>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</si>
  <si>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</si>
  <si>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</si>
  <si>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</si>
  <si>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</si>
  <si>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</si>
  <si>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</si>
  <si>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</si>
  <si>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</si>
  <si>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</si>
  <si>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</si>
  <si>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</si>
  <si>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</si>
  <si>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</si>
  <si>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</si>
  <si>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</si>
  <si>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</si>
  <si>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</si>
  <si>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</si>
  <si>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</si>
  <si>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</si>
  <si>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</si>
  <si>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</si>
  <si>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</si>
  <si>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</si>
  <si>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</si>
  <si>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</si>
  <si>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</si>
  <si>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</si>
  <si>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</si>
  <si>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</si>
  <si>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</si>
  <si>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</si>
  <si>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</si>
  <si>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</si>
  <si>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</si>
  <si>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</si>
  <si>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</si>
  <si>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</si>
  <si>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</si>
  <si>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</si>
  <si>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</si>
  <si>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</si>
  <si>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</si>
  <si>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</si>
  <si>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</si>
  <si>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</si>
  <si>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</si>
  <si>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</si>
  <si>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</si>
  <si>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</si>
  <si>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</si>
  <si>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</si>
  <si>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</si>
  <si>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</si>
  <si>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</si>
  <si>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</si>
  <si>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</si>
  <si>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</si>
  <si>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</si>
  <si>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</si>
  <si>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</si>
  <si>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</si>
  <si>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</si>
  <si>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</si>
  <si>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</si>
  <si>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</si>
  <si>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</si>
  <si>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</si>
  <si>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</si>
  <si>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</si>
  <si>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</si>
  <si>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</si>
  <si>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</si>
  <si>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</si>
  <si>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</si>
  <si>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</si>
  <si>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</si>
  <si>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</si>
  <si>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</si>
  <si>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</si>
  <si>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</si>
  <si>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</si>
  <si>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</si>
  <si>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</si>
  <si>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</si>
  <si>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</si>
  <si>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</si>
  <si>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</si>
  <si>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</si>
  <si>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</si>
  <si>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</si>
  <si>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</si>
  <si>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</si>
  <si>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</si>
  <si>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</si>
  <si>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</si>
  <si>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</si>
  <si>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</si>
  <si>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</si>
  <si>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</si>
  <si>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</si>
  <si>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</si>
  <si>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</si>
  <si>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</si>
  <si>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</si>
  <si>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</si>
  <si>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</si>
  <si>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</si>
  <si>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</si>
  <si>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</si>
  <si>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</si>
  <si>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</si>
  <si>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</si>
  <si>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</si>
  <si>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</si>
  <si>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</si>
  <si>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</si>
  <si>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</si>
  <si>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</si>
  <si>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</si>
  <si>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</si>
  <si>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</si>
  <si>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</si>
  <si>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</si>
  <si>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</si>
  <si>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</si>
  <si>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</si>
  <si>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</si>
  <si>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</si>
  <si>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</si>
  <si>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</si>
  <si>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</si>
  <si>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</si>
  <si>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</si>
  <si>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</si>
  <si>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</si>
  <si>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</si>
  <si>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</si>
  <si>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</si>
  <si>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</si>
  <si>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</si>
  <si>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</si>
  <si>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</si>
  <si>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</si>
  <si>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</si>
  <si>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</si>
  <si>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</si>
  <si>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</si>
  <si>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</si>
  <si>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</si>
  <si>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</si>
  <si>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</si>
  <si>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</si>
  <si>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</si>
  <si>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</si>
  <si>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</si>
  <si>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</si>
  <si>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</si>
  <si>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</si>
  <si>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</si>
  <si>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</si>
  <si>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</si>
  <si>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</si>
  <si>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</si>
  <si>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</si>
  <si>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</si>
  <si>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</si>
  <si>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</si>
  <si>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</si>
  <si>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</si>
  <si>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</si>
  <si>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</si>
  <si>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</si>
  <si>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</si>
  <si>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</si>
  <si>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</si>
  <si>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</si>
  <si>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</si>
  <si>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</si>
  <si>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</si>
  <si>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</si>
  <si>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</si>
  <si>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</si>
  <si>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</si>
  <si>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</si>
  <si>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</si>
  <si>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</si>
  <si>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</si>
  <si>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</si>
  <si>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</si>
  <si>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</si>
  <si>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</si>
  <si>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</si>
  <si>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</si>
  <si>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</si>
  <si>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</si>
  <si>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</si>
  <si>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</si>
  <si>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</si>
  <si>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</si>
  <si>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</si>
  <si>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</si>
  <si>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</si>
  <si>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</si>
  <si>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</si>
  <si>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</si>
  <si>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</si>
  <si>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</si>
  <si>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</si>
  <si>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</si>
  <si>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</si>
  <si>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</si>
  <si>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</si>
  <si>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</si>
  <si>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</si>
  <si>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</si>
  <si>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</si>
  <si>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</si>
  <si>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</si>
  <si>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</si>
  <si>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</si>
  <si>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</si>
  <si>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</si>
  <si>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</si>
  <si>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</si>
  <si>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</si>
  <si>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</si>
  <si>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</si>
  <si>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</si>
  <si>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</si>
  <si>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</si>
  <si>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</si>
  <si>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</si>
  <si>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</si>
  <si>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</si>
  <si>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</si>
  <si>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</si>
  <si>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</si>
  <si>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</si>
  <si>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</si>
  <si>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</si>
  <si>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</si>
  <si>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</si>
  <si>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</si>
  <si>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</si>
  <si>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</si>
  <si>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</si>
  <si>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</si>
  <si>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</si>
  <si>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</si>
  <si>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</si>
  <si>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</si>
  <si>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</si>
  <si>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</si>
  <si>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</si>
  <si>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</si>
  <si>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</si>
  <si>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</si>
  <si>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</si>
  <si>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</si>
  <si>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</si>
  <si>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</si>
  <si>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</si>
  <si>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</si>
  <si>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</si>
  <si>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</si>
  <si>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</si>
  <si>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</si>
  <si>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</si>
  <si>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</si>
  <si>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</si>
  <si>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</si>
  <si>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</si>
  <si>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</si>
  <si>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</si>
  <si>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</si>
  <si>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</si>
  <si>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</si>
  <si>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</si>
  <si>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</si>
  <si>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</si>
  <si>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</si>
  <si>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</si>
  <si>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</si>
  <si>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</si>
  <si>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</si>
  <si>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</si>
  <si>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</si>
  <si>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</si>
  <si>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</si>
  <si>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</si>
  <si>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</si>
  <si>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</si>
  <si>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</si>
  <si>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</si>
  <si>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</si>
  <si>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</si>
  <si>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</si>
  <si>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</si>
  <si>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</si>
  <si>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</si>
  <si>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</si>
  <si>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</si>
  <si>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</si>
  <si>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</si>
  <si>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</si>
  <si>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</si>
  <si>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</si>
  <si>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</si>
  <si>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</si>
  <si>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</si>
  <si>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</si>
  <si>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</si>
  <si>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</si>
  <si>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</si>
  <si>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</si>
  <si>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</si>
  <si>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</si>
  <si>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</si>
  <si>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</si>
  <si>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</si>
  <si>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</si>
  <si>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</si>
  <si>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</si>
  <si>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</si>
  <si>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</si>
  <si>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</si>
  <si>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</si>
  <si>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</si>
  <si>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</si>
  <si>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</si>
  <si>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</si>
  <si>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</si>
  <si>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</si>
  <si>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</si>
  <si>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</si>
  <si>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</si>
  <si>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</si>
  <si>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</si>
  <si>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</si>
  <si>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</si>
  <si>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</si>
  <si>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</si>
  <si>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</si>
  <si>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</si>
  <si>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</si>
  <si>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</si>
  <si>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</si>
  <si>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</si>
  <si>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</si>
  <si>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</si>
  <si>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</si>
  <si>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</si>
  <si>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</si>
  <si>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</si>
  <si>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</si>
  <si>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</si>
  <si>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</si>
  <si>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</si>
  <si>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</si>
  <si>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</si>
  <si>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</si>
  <si>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</si>
  <si>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</si>
  <si>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</si>
  <si>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</si>
  <si>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</si>
  <si>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</si>
  <si>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</si>
  <si>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</si>
  <si>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</si>
  <si>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</si>
  <si>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</si>
  <si>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</si>
  <si>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</si>
  <si>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</si>
  <si>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</si>
  <si>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</si>
  <si>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</si>
  <si>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</si>
  <si>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</si>
  <si>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</si>
  <si>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</si>
  <si>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</si>
  <si>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</si>
  <si>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</si>
  <si>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</si>
  <si>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</si>
  <si>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</si>
  <si>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</si>
  <si>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</si>
  <si>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</si>
  <si>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</si>
  <si>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</si>
  <si>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</si>
  <si>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</si>
  <si>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</si>
  <si>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</si>
  <si>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</si>
  <si>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</si>
  <si>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</si>
  <si>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</si>
  <si>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</si>
  <si>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</si>
  <si>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</si>
  <si>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</si>
  <si>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</si>
  <si>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</si>
  <si>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</si>
  <si>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</si>
  <si>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</si>
  <si>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</si>
  <si>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</si>
  <si>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</si>
  <si>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</si>
  <si>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</si>
  <si>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</si>
  <si>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</si>
  <si>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</si>
  <si>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</si>
  <si>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</si>
  <si>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</si>
  <si>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</si>
  <si>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</si>
  <si>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</si>
  <si>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</si>
  <si>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</si>
  <si>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</si>
  <si>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</si>
  <si>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</si>
  <si>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</si>
  <si>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</si>
  <si>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</si>
  <si>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</si>
  <si>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</si>
  <si>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</si>
  <si>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</si>
  <si>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</si>
  <si>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</si>
  <si>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</si>
  <si>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</si>
  <si>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</si>
  <si>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</si>
  <si>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</si>
  <si>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</si>
  <si>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</si>
  <si>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</si>
  <si>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</si>
  <si>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</si>
  <si>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</si>
  <si>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</si>
  <si>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</si>
  <si>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</si>
  <si>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</si>
  <si>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</si>
  <si>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</si>
  <si>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</si>
  <si>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</si>
  <si>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</si>
  <si>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</si>
  <si>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</si>
  <si>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</si>
  <si>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</si>
  <si>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</si>
  <si>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</si>
  <si>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</si>
  <si>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</si>
  <si>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</si>
  <si>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</si>
  <si>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</si>
  <si>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</si>
  <si>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</si>
  <si>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</si>
  <si>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</si>
  <si>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</si>
  <si>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</si>
  <si>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</si>
  <si>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</si>
  <si>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</si>
  <si>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</si>
  <si>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</si>
  <si>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</si>
  <si>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</si>
  <si>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</si>
  <si>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</si>
  <si>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</si>
  <si>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</si>
  <si>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</si>
  <si>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</si>
  <si>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</si>
  <si>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</si>
  <si>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</si>
  <si>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</si>
  <si>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</si>
  <si>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</si>
  <si>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</si>
  <si>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</si>
  <si>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</si>
  <si>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</si>
  <si>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</si>
  <si>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</si>
  <si>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</si>
  <si>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</si>
  <si>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</si>
  <si>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</si>
  <si>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</si>
  <si>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</si>
  <si>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</si>
  <si>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</si>
  <si>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</si>
  <si>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</si>
  <si>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</si>
  <si>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</si>
  <si>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</si>
  <si>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</si>
  <si>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</si>
  <si>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</si>
  <si>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</si>
  <si>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</si>
  <si>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</si>
  <si>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</si>
  <si>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</si>
  <si>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</si>
  <si>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</si>
  <si>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</si>
  <si>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</si>
  <si>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</si>
  <si>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</si>
  <si>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</si>
  <si>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</si>
  <si>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</si>
  <si>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</si>
  <si>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</si>
  <si>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</si>
  <si>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</si>
  <si>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</si>
  <si>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</si>
  <si>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</si>
  <si>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</si>
  <si>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</si>
  <si>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</si>
  <si>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</si>
  <si>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</si>
  <si>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</si>
  <si>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</si>
  <si>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</si>
  <si>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</si>
  <si>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</si>
  <si>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</si>
  <si>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</si>
  <si>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</si>
  <si>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</si>
  <si>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</si>
  <si>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</si>
  <si>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</si>
  <si>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</si>
  <si>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</si>
  <si>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</si>
  <si>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</si>
  <si>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</si>
  <si>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</si>
  <si>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</si>
  <si>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</si>
  <si>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</si>
  <si>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</si>
  <si>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</si>
  <si>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</si>
  <si>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</si>
  <si>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</si>
  <si>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</si>
  <si>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</si>
  <si>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</si>
  <si>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</si>
  <si>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</si>
  <si>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</si>
  <si>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</si>
  <si>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</si>
  <si>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</si>
  <si>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</si>
  <si>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</si>
  <si>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</si>
  <si>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</si>
  <si>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</si>
  <si>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</si>
  <si>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</si>
  <si>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</si>
  <si>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</si>
  <si>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</si>
  <si>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</si>
  <si>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</si>
  <si>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</si>
  <si>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</si>
  <si>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</si>
  <si>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</si>
  <si>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</si>
  <si>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</si>
  <si>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</si>
  <si>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</si>
  <si>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</si>
  <si>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</si>
  <si>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</si>
  <si>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</si>
  <si>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</si>
  <si>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</si>
  <si>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</si>
  <si>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</si>
  <si>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</si>
  <si>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</si>
  <si>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</si>
  <si>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</si>
  <si>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</si>
  <si>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</si>
  <si>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</si>
  <si>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</si>
  <si>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</si>
  <si>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</si>
  <si>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</si>
  <si>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</si>
  <si>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</si>
  <si>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</si>
  <si>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</si>
  <si>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</si>
  <si>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</si>
  <si>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</si>
  <si>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</si>
  <si>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</si>
  <si>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</si>
  <si>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</si>
  <si>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</si>
  <si>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</si>
  <si>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</si>
  <si>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</si>
  <si>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</si>
  <si>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</si>
  <si>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</si>
  <si>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</si>
  <si>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</si>
  <si>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</si>
  <si>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</si>
  <si>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</si>
  <si>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</si>
  <si>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</si>
  <si>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</si>
  <si>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</si>
  <si>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</si>
  <si>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</si>
  <si>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</si>
  <si>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</si>
  <si>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</si>
  <si>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</si>
  <si>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</si>
  <si>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</si>
  <si>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</si>
  <si>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</si>
  <si>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</si>
  <si>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</si>
  <si>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</si>
  <si>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</si>
  <si>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</si>
  <si>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</si>
  <si>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</si>
  <si>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</si>
  <si>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</si>
  <si>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</si>
  <si>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</si>
  <si>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</si>
  <si>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</si>
  <si>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</si>
  <si>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</si>
  <si>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</si>
  <si>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</si>
  <si>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</si>
  <si>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</si>
  <si>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</si>
  <si>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</si>
  <si>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</si>
  <si>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</si>
  <si>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</si>
  <si>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</si>
  <si>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</si>
  <si>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</si>
  <si>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</si>
  <si>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</si>
  <si>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</si>
  <si>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</si>
  <si>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</si>
  <si>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</si>
  <si>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</si>
  <si>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</si>
  <si>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</si>
  <si>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</si>
  <si>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</si>
  <si>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</si>
  <si>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</si>
  <si>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</si>
  <si>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</si>
  <si>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</si>
  <si>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</si>
  <si>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</si>
  <si>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</si>
  <si>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</si>
  <si>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</si>
  <si>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</si>
  <si>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</si>
  <si>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</si>
  <si>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</si>
  <si>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</si>
  <si>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</si>
  <si>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</si>
  <si>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</si>
  <si>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</si>
  <si>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</si>
  <si>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</si>
  <si>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</si>
  <si>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</si>
  <si>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</si>
  <si>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</si>
  <si>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</si>
  <si>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</si>
  <si>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</si>
  <si>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</si>
  <si>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</si>
  <si>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</si>
  <si>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</si>
  <si>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</si>
  <si>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</si>
  <si>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</si>
  <si>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</si>
  <si>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</si>
  <si>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</si>
  <si>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</si>
  <si>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</si>
  <si>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</si>
  <si>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</si>
  <si>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</si>
  <si>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</si>
  <si>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</si>
  <si>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</si>
  <si>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</si>
  <si>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</si>
  <si>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</si>
  <si>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</si>
  <si>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</si>
  <si>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</si>
  <si>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</si>
  <si>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</si>
  <si>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</si>
  <si>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</si>
  <si>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</si>
  <si>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</si>
  <si>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</si>
  <si>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</si>
  <si>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</si>
  <si>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</si>
  <si>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</si>
  <si>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</si>
  <si>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</si>
  <si>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</si>
  <si>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</si>
  <si>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</si>
  <si>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</si>
  <si>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</si>
  <si>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</si>
  <si>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</si>
  <si>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</si>
  <si>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</si>
  <si>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</si>
  <si>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</si>
  <si>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</si>
  <si>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</si>
  <si>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</si>
  <si>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</si>
  <si>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</si>
  <si>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</si>
  <si>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</si>
  <si>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</si>
  <si>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</si>
  <si>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</si>
  <si>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</si>
  <si>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</si>
  <si>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</si>
  <si>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</si>
  <si>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</si>
  <si>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</si>
  <si>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</si>
  <si>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</si>
  <si>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</si>
  <si>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</si>
  <si>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</si>
  <si>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</si>
  <si>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</si>
  <si>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</si>
  <si>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</si>
  <si>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</si>
  <si>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</si>
  <si>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</si>
  <si>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</si>
  <si>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</si>
  <si>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</si>
  <si>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</si>
  <si>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</si>
  <si>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</si>
  <si>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</si>
  <si>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</si>
  <si>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</si>
  <si>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</si>
  <si>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</si>
  <si>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</si>
  <si>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</si>
  <si>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</si>
  <si>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</si>
  <si>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</si>
  <si>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</si>
  <si>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</si>
  <si>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</si>
  <si>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</si>
  <si>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</si>
  <si>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</si>
  <si>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</si>
  <si>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</si>
  <si>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</si>
  <si>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</si>
  <si>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</si>
  <si>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</si>
  <si>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</si>
  <si>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</si>
  <si>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</si>
  <si>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</si>
  <si>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</si>
  <si>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</si>
  <si>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</si>
  <si>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</si>
  <si>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</si>
  <si>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</si>
  <si>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</si>
  <si>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</si>
  <si>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</si>
  <si>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</si>
  <si>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</si>
  <si>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</si>
  <si>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</si>
  <si>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</si>
  <si>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</si>
  <si>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</si>
  <si>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</si>
  <si>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</si>
  <si>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</si>
  <si>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</si>
  <si>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</si>
  <si>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</si>
  <si>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</si>
  <si>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</si>
  <si>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</si>
  <si>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</si>
  <si>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</si>
  <si>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</si>
  <si>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</si>
  <si>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</si>
  <si>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</si>
  <si>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</si>
  <si>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</si>
  <si>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</si>
  <si>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</si>
  <si>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</si>
  <si>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</si>
  <si>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</si>
  <si>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</si>
  <si>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</si>
  <si>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</si>
  <si>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</si>
  <si>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</si>
  <si>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</si>
  <si>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</si>
  <si>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</si>
  <si>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</si>
  <si>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</si>
  <si>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</si>
  <si>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</si>
  <si>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</si>
  <si>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</si>
  <si>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</si>
  <si>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</si>
  <si>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</si>
  <si>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</si>
  <si>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</si>
  <si>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</si>
  <si>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</si>
  <si>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</si>
  <si>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</si>
  <si>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</si>
  <si>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</si>
  <si>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</si>
  <si>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</si>
  <si>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</si>
  <si>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</si>
  <si>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</si>
  <si>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</si>
  <si>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</si>
  <si>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</si>
  <si>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</si>
  <si>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</si>
  <si>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</si>
  <si>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</si>
  <si>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</si>
  <si>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</si>
  <si>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</si>
  <si>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</si>
  <si>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</si>
  <si>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</si>
  <si>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</si>
  <si>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</si>
  <si>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</si>
  <si>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</si>
  <si>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</si>
  <si>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</si>
  <si>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</si>
  <si>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</si>
  <si>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</si>
  <si>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</si>
  <si>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</si>
  <si>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</si>
  <si>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</si>
  <si>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</si>
  <si>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</si>
  <si>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</si>
  <si>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</si>
  <si>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</si>
  <si>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</si>
  <si>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</si>
  <si>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</si>
  <si>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</si>
  <si>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</si>
  <si>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</si>
  <si>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</si>
  <si>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</si>
  <si>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</si>
  <si>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</si>
  <si>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</si>
  <si>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</si>
  <si>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</si>
  <si>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</si>
  <si>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</si>
  <si>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</si>
  <si>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</si>
  <si>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</si>
  <si>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</si>
  <si>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</si>
  <si>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</si>
  <si>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</si>
  <si>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</si>
  <si>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</si>
  <si>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</si>
  <si>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</si>
  <si>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</si>
  <si>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</si>
  <si>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</si>
  <si>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</si>
  <si>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</si>
  <si>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</si>
  <si>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</si>
  <si>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</si>
  <si>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</si>
  <si>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</si>
  <si>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</si>
  <si>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</si>
  <si>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</si>
  <si>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</si>
  <si>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</si>
  <si>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</si>
  <si>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</si>
  <si>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</si>
  <si>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</si>
  <si>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</si>
  <si>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</si>
  <si>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</si>
  <si>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</si>
  <si>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</si>
  <si>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</si>
  <si>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</si>
  <si>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</si>
  <si>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</si>
  <si>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</si>
  <si>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</si>
  <si>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</si>
  <si>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</si>
  <si>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</si>
  <si>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</si>
  <si>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</si>
  <si>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</si>
  <si>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</si>
  <si>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</si>
  <si>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</si>
  <si>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</si>
  <si>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</si>
  <si>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</si>
  <si>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</si>
  <si>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</si>
  <si>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</si>
  <si>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</si>
  <si>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</si>
  <si>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</si>
  <si>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</si>
  <si>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</si>
  <si>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</si>
  <si>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</si>
  <si>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</si>
  <si>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</si>
  <si>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</si>
  <si>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</si>
  <si>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</si>
  <si>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</si>
  <si>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</si>
  <si>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</si>
  <si>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</si>
  <si>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</si>
  <si>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</si>
  <si>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</si>
  <si>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</si>
  <si>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</si>
  <si>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</si>
  <si>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</si>
  <si>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</si>
  <si>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</si>
  <si>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</si>
  <si>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</si>
  <si>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</si>
  <si>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</si>
  <si>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</si>
  <si>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</si>
  <si>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</si>
  <si>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</si>
  <si>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</si>
  <si>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</si>
  <si>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</si>
  <si>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</si>
  <si>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</si>
  <si>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</si>
  <si>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</si>
  <si>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</si>
  <si>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</si>
  <si>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</si>
  <si>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</si>
  <si>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</si>
  <si>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</si>
  <si>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</si>
  <si>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</si>
  <si>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</si>
  <si>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</si>
  <si>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</si>
  <si>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</si>
  <si>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</si>
  <si>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</si>
  <si>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</si>
  <si>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</si>
  <si>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</si>
  <si>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</si>
  <si>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</si>
  <si>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</si>
  <si>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</si>
  <si>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</si>
  <si>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</si>
  <si>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</si>
  <si>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</si>
  <si>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</si>
  <si>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</si>
  <si>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</si>
  <si>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</si>
  <si>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</si>
  <si>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</si>
  <si>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</si>
  <si>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</si>
  <si>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</si>
  <si>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</si>
  <si>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</si>
  <si>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</si>
  <si>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</si>
  <si>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</si>
  <si>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</si>
  <si>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</si>
  <si>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</si>
  <si>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</si>
  <si>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</si>
  <si>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</si>
  <si>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</si>
  <si>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</si>
  <si>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</si>
  <si>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</si>
  <si>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</si>
  <si>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</si>
  <si>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</si>
  <si>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</si>
  <si>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</si>
  <si>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</si>
  <si>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</si>
  <si>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</si>
  <si>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</si>
  <si>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</si>
  <si>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</si>
  <si>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</si>
  <si>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</si>
  <si>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</si>
  <si>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</si>
  <si>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</si>
  <si>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</si>
  <si>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</si>
  <si>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</si>
  <si>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</si>
  <si>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</si>
  <si>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</si>
  <si>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</si>
  <si>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</si>
  <si>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</si>
  <si>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</si>
  <si>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</si>
  <si>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</si>
  <si>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</si>
  <si>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</si>
  <si>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</si>
  <si>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</si>
  <si>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</si>
  <si>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</si>
  <si>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</si>
  <si>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</si>
  <si>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</si>
  <si>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</si>
  <si>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</si>
  <si>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</si>
  <si>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</si>
  <si>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</si>
  <si>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</si>
  <si>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</si>
  <si>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</si>
  <si>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</si>
  <si>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</si>
  <si>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</si>
  <si>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</si>
  <si>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</si>
  <si>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</si>
  <si>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</si>
  <si>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</si>
  <si>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</si>
  <si>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</si>
  <si>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</si>
  <si>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</si>
  <si>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</si>
  <si>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</si>
  <si>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</si>
  <si>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</si>
  <si>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</si>
  <si>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</si>
  <si>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</si>
  <si>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</si>
  <si>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</si>
  <si>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</si>
  <si>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</si>
  <si>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</si>
  <si>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</si>
  <si>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</si>
  <si>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</si>
  <si>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</si>
  <si>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</si>
  <si>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</si>
  <si>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</si>
  <si>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</si>
  <si>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</si>
  <si>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</si>
  <si>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</si>
  <si>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</si>
  <si>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</si>
  <si>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</si>
  <si>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</si>
  <si>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</si>
  <si>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</si>
  <si>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</si>
  <si>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</si>
  <si>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</si>
  <si>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</si>
  <si>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</si>
  <si>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</si>
  <si>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</si>
  <si>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</si>
  <si>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</si>
  <si>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</si>
  <si>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</si>
  <si>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</si>
  <si>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</si>
  <si>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</si>
  <si>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</si>
  <si>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</si>
  <si>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</si>
  <si>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</si>
  <si>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</si>
  <si>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</si>
  <si>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</si>
  <si>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</si>
  <si>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</si>
  <si>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</si>
  <si>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</si>
  <si>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</si>
  <si>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</si>
  <si>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</si>
  <si>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</si>
  <si>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</si>
  <si>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</si>
  <si>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</si>
  <si>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</si>
  <si>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</si>
  <si>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</si>
  <si>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</si>
  <si>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</si>
  <si>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</si>
  <si>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</si>
  <si>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</si>
  <si>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</si>
  <si>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</si>
  <si>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</si>
  <si>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</si>
  <si>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</si>
  <si>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</si>
  <si>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</si>
  <si>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</si>
  <si>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</si>
  <si>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</si>
  <si>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</si>
  <si>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</si>
  <si>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</si>
  <si>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</si>
  <si>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</si>
  <si>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</si>
  <si>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</si>
  <si>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</si>
  <si>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</si>
  <si>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</si>
  <si>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</si>
  <si>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</si>
  <si>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</si>
  <si>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</si>
  <si>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</si>
  <si>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</si>
  <si>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</si>
  <si>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</si>
  <si>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</si>
  <si>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</si>
  <si>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</si>
  <si>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</si>
  <si>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</si>
  <si>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</si>
  <si>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</si>
  <si>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</si>
  <si>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</si>
  <si>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</si>
  <si>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</si>
  <si>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</si>
  <si>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</si>
  <si>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</si>
  <si>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</si>
  <si>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</si>
  <si>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</si>
  <si>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</si>
  <si>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</si>
  <si>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</si>
  <si>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</si>
  <si>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</si>
  <si>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</si>
  <si>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</si>
  <si>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</si>
  <si>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</si>
  <si>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</si>
  <si>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</si>
  <si>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</si>
  <si>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</si>
  <si>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</si>
  <si>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</si>
  <si>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</si>
  <si>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</si>
  <si>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</si>
  <si>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</si>
  <si>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</si>
  <si>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</si>
  <si>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</si>
  <si>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</si>
  <si>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</si>
  <si>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</si>
  <si>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</si>
  <si>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</si>
  <si>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</si>
  <si>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</si>
  <si>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</si>
  <si>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</si>
  <si>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</si>
  <si>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</si>
  <si>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</si>
  <si>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</si>
  <si>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</si>
  <si>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</si>
  <si>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</si>
  <si>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</si>
  <si>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</si>
  <si>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</si>
  <si>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</si>
  <si>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</si>
  <si>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</si>
  <si>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</si>
  <si>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</si>
  <si>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</si>
  <si>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</si>
  <si>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</si>
  <si>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</si>
  <si>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</si>
  <si>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</si>
  <si>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</si>
  <si>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</si>
  <si>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</si>
  <si>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</si>
  <si>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</si>
  <si>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</si>
  <si>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</si>
  <si>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</si>
  <si>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</si>
  <si>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</si>
  <si>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</si>
  <si>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</si>
  <si>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</si>
  <si>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</si>
  <si>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</si>
  <si>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</si>
  <si>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</si>
  <si>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</si>
  <si>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</si>
  <si>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</si>
  <si>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</si>
  <si>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</si>
  <si>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</si>
  <si>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</si>
  <si>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</si>
  <si>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</si>
  <si>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</si>
  <si>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</si>
  <si>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</si>
  <si>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</si>
  <si>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</si>
  <si>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</si>
  <si>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</si>
  <si>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</si>
  <si>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</si>
  <si>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</si>
  <si>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</si>
  <si>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</si>
  <si>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</si>
  <si>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</si>
  <si>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</si>
  <si>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</si>
  <si>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</si>
  <si>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</si>
  <si>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</si>
  <si>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</si>
  <si>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</si>
  <si>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</si>
  <si>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</si>
  <si>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</si>
  <si>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</si>
  <si>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</si>
  <si>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</si>
  <si>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</si>
  <si>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</si>
  <si>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</si>
  <si>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</si>
  <si>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</si>
  <si>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</si>
  <si>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</si>
  <si>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</si>
  <si>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</si>
  <si>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</si>
  <si>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</si>
  <si>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</si>
  <si>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</si>
  <si>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</si>
  <si>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</si>
  <si>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</si>
  <si>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</si>
  <si>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</si>
  <si>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</si>
  <si>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</si>
  <si>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</si>
  <si>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</si>
  <si>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</si>
  <si>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</si>
  <si>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</si>
  <si>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</si>
  <si>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</si>
  <si>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</si>
  <si>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</si>
  <si>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</si>
  <si>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</si>
  <si>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</si>
  <si>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</si>
  <si>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</si>
  <si>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</si>
  <si>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</si>
  <si>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</si>
  <si>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</si>
  <si>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</si>
  <si>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</si>
  <si>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</si>
  <si>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</si>
  <si>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</si>
  <si>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</si>
  <si>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</si>
  <si>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</si>
  <si>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</si>
  <si>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</si>
  <si>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</si>
  <si>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</si>
  <si>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</si>
  <si>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</si>
  <si>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</si>
  <si>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</si>
  <si>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</si>
  <si>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</si>
  <si>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</si>
  <si>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</si>
  <si>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</si>
  <si>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</si>
  <si>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</si>
  <si>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</si>
  <si>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</si>
  <si>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</si>
  <si>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</si>
  <si>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</si>
  <si>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</si>
  <si>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</si>
  <si>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</si>
  <si>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</si>
  <si>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</si>
  <si>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</si>
  <si>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</si>
  <si>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</si>
  <si>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</si>
  <si>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</si>
  <si>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</si>
  <si>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</si>
  <si>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</si>
  <si>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</si>
  <si>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</si>
  <si>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</si>
  <si>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</si>
  <si>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</si>
  <si>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</si>
  <si>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</si>
  <si>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</si>
  <si>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</si>
  <si>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</si>
  <si>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</si>
  <si>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</si>
  <si>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</si>
  <si>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</si>
  <si>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</si>
  <si>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</si>
  <si>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</si>
  <si>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</si>
  <si>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</si>
  <si>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</si>
  <si>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</si>
  <si>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</si>
  <si>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</si>
  <si>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</si>
  <si>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</si>
  <si>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</si>
  <si>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</si>
  <si>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</si>
  <si>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</si>
  <si>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</si>
  <si>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</si>
  <si>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</si>
  <si>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</si>
  <si>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</si>
  <si>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</si>
  <si>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</si>
  <si>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</si>
  <si>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</si>
  <si>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</si>
  <si>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</si>
  <si>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</si>
  <si>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</si>
  <si>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</si>
  <si>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</si>
  <si>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</si>
  <si>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</si>
  <si>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</si>
  <si>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</si>
  <si>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</si>
  <si>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</si>
  <si>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</si>
  <si>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</si>
  <si>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</si>
  <si>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</si>
  <si>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</si>
  <si>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</si>
  <si>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</si>
  <si>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</si>
  <si>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</si>
  <si>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</si>
  <si>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</si>
  <si>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</si>
  <si>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</si>
  <si>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</si>
  <si>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</si>
  <si>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</si>
  <si>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</si>
  <si>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</si>
  <si>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</si>
  <si>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</si>
  <si>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</si>
  <si>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</si>
  <si>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</si>
  <si>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</si>
  <si>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</si>
  <si>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</si>
  <si>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</si>
  <si>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</si>
  <si>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</si>
  <si>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</si>
  <si>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</si>
  <si>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</si>
  <si>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</si>
  <si>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</si>
  <si>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</si>
  <si>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</si>
  <si>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</si>
  <si>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</si>
  <si>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</si>
  <si>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</si>
  <si>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</si>
  <si>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</si>
  <si>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</si>
  <si>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</si>
  <si>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</si>
  <si>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</si>
  <si>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</si>
  <si>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</si>
  <si>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</si>
  <si>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</si>
  <si>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</si>
  <si>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</si>
  <si>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</si>
  <si>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</si>
  <si>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</si>
  <si>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</si>
  <si>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</si>
  <si>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</si>
  <si>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</si>
  <si>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</si>
  <si>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</si>
  <si>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</si>
  <si>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</si>
  <si>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</si>
  <si>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</si>
  <si>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</si>
  <si>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</si>
  <si>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</si>
  <si>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</si>
  <si>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</si>
  <si>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</si>
  <si>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</si>
  <si>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</si>
  <si>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</si>
  <si>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</si>
  <si>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</si>
  <si>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</si>
  <si>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</si>
  <si>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</si>
  <si>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</si>
  <si>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</si>
  <si>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</si>
  <si>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</si>
  <si>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</si>
  <si>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</si>
  <si>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</si>
  <si>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</si>
  <si>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</si>
  <si>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</si>
  <si>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</si>
  <si>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</si>
  <si>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</si>
  <si>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</si>
  <si>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</si>
  <si>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</si>
  <si>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</si>
  <si>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</si>
  <si>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</si>
  <si>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</si>
  <si>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</si>
  <si>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</si>
  <si>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</si>
  <si>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</si>
  <si>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</si>
  <si>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</si>
  <si>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</si>
  <si>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</si>
  <si>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</si>
  <si>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</si>
  <si>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</si>
  <si>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</si>
  <si>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</si>
  <si>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</si>
  <si>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</si>
  <si>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</si>
  <si>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</si>
  <si>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</si>
  <si>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</si>
  <si>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</si>
  <si>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</si>
  <si>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</si>
  <si>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</si>
  <si>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</si>
  <si>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</si>
  <si>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</si>
  <si>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</si>
  <si>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</si>
  <si>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</si>
  <si>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</si>
  <si>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</si>
  <si>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</si>
  <si>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</si>
  <si>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</si>
  <si>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</si>
  <si>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</si>
  <si>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</si>
  <si>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</si>
  <si>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</si>
  <si>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</si>
  <si>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</si>
  <si>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</si>
  <si>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</si>
  <si>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</si>
  <si>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</si>
  <si>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</si>
  <si>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</si>
  <si>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</si>
  <si>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</si>
  <si>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</si>
  <si>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</si>
  <si>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</si>
  <si>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</si>
  <si>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</si>
  <si>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</si>
  <si>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</si>
  <si>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</si>
  <si>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</si>
  <si>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</si>
  <si>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</si>
  <si>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</si>
  <si>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</si>
  <si>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</si>
  <si>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</si>
  <si>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</si>
  <si>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</si>
  <si>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</si>
  <si>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</si>
  <si>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</si>
  <si>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</si>
  <si>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</si>
  <si>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</si>
  <si>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</si>
  <si>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</si>
  <si>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</si>
  <si>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</si>
  <si>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</si>
  <si>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</si>
  <si>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</si>
  <si>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</si>
  <si>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</si>
  <si>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</si>
  <si>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</si>
  <si>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</si>
  <si>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</si>
  <si>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</si>
  <si>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</si>
  <si>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</si>
  <si>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</si>
  <si>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</si>
  <si>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</si>
  <si>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</si>
  <si>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</si>
  <si>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</si>
  <si>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</si>
  <si>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</si>
  <si>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</si>
  <si>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</si>
  <si>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</si>
  <si>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</si>
  <si>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</si>
  <si>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</si>
  <si>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</si>
  <si>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</si>
  <si>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</si>
  <si>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</si>
  <si>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</si>
  <si>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</si>
  <si>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</si>
  <si>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</si>
  <si>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</si>
  <si>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</si>
  <si>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</si>
  <si>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</si>
  <si>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</si>
  <si>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</si>
  <si>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</si>
  <si>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</si>
  <si>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</si>
  <si>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</si>
  <si>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</si>
  <si>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</si>
  <si>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</si>
  <si>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</si>
  <si>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</si>
  <si>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</si>
  <si>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</si>
  <si>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</si>
  <si>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</si>
  <si>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</si>
  <si>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</si>
  <si>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</si>
  <si>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</si>
  <si>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</si>
  <si>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</si>
  <si>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</si>
  <si>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</si>
  <si>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</si>
  <si>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</si>
  <si>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</si>
  <si>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</si>
  <si>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</si>
  <si>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</si>
  <si>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</si>
  <si>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</si>
  <si>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</si>
  <si>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</si>
  <si>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</si>
  <si>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</si>
  <si>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</si>
  <si>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</si>
  <si>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</si>
  <si>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</si>
  <si>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</si>
  <si>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</si>
  <si>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</si>
  <si>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</si>
  <si>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</si>
  <si>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</si>
  <si>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</si>
  <si>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</si>
  <si>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</si>
  <si>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</si>
  <si>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</si>
  <si>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</si>
  <si>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</si>
  <si>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</si>
  <si>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</si>
  <si>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</si>
  <si>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</si>
  <si>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</si>
  <si>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</si>
  <si>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</si>
  <si>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</si>
  <si>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</si>
  <si>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</si>
  <si>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</si>
  <si>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</si>
  <si>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</si>
  <si>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</si>
  <si>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</si>
  <si>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</si>
  <si>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</si>
  <si>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</si>
  <si>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</si>
  <si>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</si>
  <si>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</si>
  <si>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</si>
  <si>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</si>
  <si>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</si>
  <si>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</si>
  <si>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</si>
  <si>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</si>
  <si>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</si>
  <si>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</si>
  <si>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</si>
  <si>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</si>
  <si>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</si>
  <si>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</si>
  <si>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</si>
  <si>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</si>
  <si>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</si>
  <si>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</si>
  <si>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</si>
  <si>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</si>
  <si>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</si>
  <si>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</si>
  <si>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</si>
  <si>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</si>
  <si>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</si>
  <si>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</si>
  <si>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</si>
  <si>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</si>
  <si>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</si>
  <si>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</si>
  <si>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</si>
  <si>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</si>
  <si>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</si>
  <si>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</si>
  <si>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</si>
  <si>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</si>
  <si>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</si>
  <si>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</si>
  <si>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</si>
  <si>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</si>
  <si>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</si>
  <si>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</si>
  <si>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</si>
  <si>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</si>
  <si>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</si>
  <si>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</si>
  <si>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</si>
  <si>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</si>
  <si>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</si>
  <si>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</si>
  <si>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</si>
  <si>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</si>
  <si>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</si>
  <si>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</si>
  <si>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</si>
  <si>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</si>
  <si>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</si>
  <si>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</si>
  <si>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</si>
  <si>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</si>
  <si>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</si>
  <si>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</si>
  <si>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</si>
  <si>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</si>
  <si>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</si>
  <si>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</si>
  <si>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</si>
  <si>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</si>
  <si>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</si>
  <si>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</si>
  <si>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</si>
  <si>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</si>
  <si>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</si>
  <si>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</si>
  <si>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</si>
  <si>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</si>
  <si>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</si>
  <si>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</si>
  <si>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</si>
  <si>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</si>
  <si>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</si>
  <si>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</si>
  <si>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</si>
  <si>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</si>
  <si>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</si>
  <si>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</si>
  <si>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</si>
  <si>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</si>
  <si>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</si>
  <si>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</si>
  <si>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</si>
  <si>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</si>
  <si>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</si>
  <si>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</si>
  <si>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</si>
  <si>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</si>
  <si>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</si>
  <si>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</si>
  <si>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</si>
  <si>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</si>
  <si>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</si>
  <si>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</si>
  <si>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</si>
  <si>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</si>
  <si>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</si>
  <si>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</si>
  <si>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</si>
  <si>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</si>
  <si>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</si>
  <si>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</si>
  <si>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</si>
  <si>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</si>
  <si>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</si>
  <si>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</si>
  <si>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</si>
  <si>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</si>
  <si>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</si>
  <si>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</si>
  <si>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</si>
  <si>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</si>
  <si>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</si>
  <si>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</si>
  <si>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</si>
  <si>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</si>
  <si>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</si>
  <si>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</si>
  <si>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</si>
  <si>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</si>
  <si>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</si>
  <si>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</si>
  <si>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</si>
  <si>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</si>
  <si>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</si>
  <si>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</si>
  <si>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</si>
  <si>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</si>
  <si>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</si>
  <si>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</si>
  <si>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</si>
  <si>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</si>
  <si>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</si>
  <si>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</si>
  <si>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</si>
  <si>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</si>
  <si>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</si>
  <si>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</si>
  <si>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</si>
  <si>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</si>
  <si>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</si>
  <si>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</si>
  <si>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</si>
  <si>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</si>
  <si>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</si>
  <si>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</si>
  <si>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</si>
  <si>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</si>
  <si>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</si>
  <si>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</si>
  <si>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</si>
  <si>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</si>
  <si>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</si>
  <si>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</si>
  <si>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</si>
  <si>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</si>
  <si>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</si>
  <si>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</si>
  <si>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</si>
  <si>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</si>
  <si>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</si>
  <si>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</si>
  <si>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</si>
  <si>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</si>
  <si>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</si>
  <si>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</si>
  <si>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</si>
  <si>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</si>
  <si>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</si>
  <si>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</si>
  <si>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</si>
  <si>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</si>
  <si>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</si>
  <si>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</si>
  <si>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</si>
  <si>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</si>
  <si>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</si>
  <si>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</si>
  <si>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</si>
  <si>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</si>
  <si>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</si>
  <si>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</si>
  <si>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</si>
  <si>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</si>
  <si>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</si>
  <si>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</si>
  <si>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</si>
  <si>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</si>
  <si>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</si>
  <si>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</si>
  <si>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</si>
  <si>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</si>
  <si>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</si>
  <si>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</si>
  <si>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</si>
  <si>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</si>
  <si>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</si>
  <si>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</si>
  <si>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</si>
  <si>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</si>
  <si>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</si>
  <si>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</si>
  <si>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</si>
  <si>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</si>
  <si>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</si>
  <si>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</si>
  <si>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</si>
  <si>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</si>
  <si>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</si>
  <si>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</si>
  <si>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</si>
  <si>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</si>
  <si>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</si>
  <si>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</si>
  <si>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</si>
  <si>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</si>
  <si>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</si>
  <si>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</si>
  <si>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</si>
  <si>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</si>
  <si>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</si>
  <si>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</si>
  <si>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</si>
  <si>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</si>
  <si>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</si>
  <si>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</si>
  <si>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</si>
  <si>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</si>
  <si>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</si>
  <si>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</si>
  <si>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</si>
  <si>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</si>
  <si>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</si>
  <si>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</si>
  <si>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</si>
  <si>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</si>
  <si>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</si>
  <si>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</si>
  <si>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</si>
  <si>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</si>
  <si>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</si>
  <si>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</si>
  <si>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</si>
  <si>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</si>
  <si>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</si>
  <si>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</si>
  <si>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</si>
  <si>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</si>
  <si>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</si>
  <si>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</si>
  <si>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</si>
  <si>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</si>
  <si>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</si>
  <si>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</si>
  <si>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</si>
  <si>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</si>
  <si>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</si>
  <si>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</si>
  <si>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</si>
  <si>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</si>
  <si>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</si>
  <si>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</si>
  <si>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</si>
  <si>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</si>
  <si>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</si>
  <si>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</si>
  <si>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</si>
  <si>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</si>
  <si>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</si>
  <si>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</si>
  <si>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</si>
  <si>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</si>
  <si>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</si>
  <si>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</si>
  <si>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</si>
  <si>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</si>
  <si>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</si>
  <si>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</si>
  <si>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</si>
  <si>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</si>
  <si>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</si>
  <si>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</si>
  <si>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</si>
  <si>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</si>
  <si>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</si>
  <si>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</si>
  <si>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</si>
  <si>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</si>
  <si>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</si>
  <si>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</si>
  <si>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</si>
  <si>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</si>
  <si>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</si>
  <si>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</si>
  <si>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</si>
  <si>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</si>
  <si>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</si>
  <si>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</si>
  <si>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</si>
  <si>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</si>
  <si>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</si>
  <si>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</si>
  <si>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</si>
  <si>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</si>
  <si>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</si>
  <si>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</si>
  <si>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</si>
  <si>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</si>
  <si>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</si>
  <si>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</si>
  <si>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</si>
  <si>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</si>
  <si>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</si>
  <si>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</si>
  <si>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</si>
  <si>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</si>
  <si>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</si>
  <si>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</si>
  <si>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</si>
  <si>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</si>
  <si>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</si>
  <si>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</si>
  <si>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</si>
  <si>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</si>
  <si>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</si>
  <si>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</si>
  <si>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</si>
  <si>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</si>
  <si>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</si>
  <si>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</si>
  <si>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</si>
  <si>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</si>
  <si>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</si>
  <si>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</si>
  <si>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</si>
  <si>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</si>
  <si>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</si>
  <si>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</si>
  <si>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</si>
  <si>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</si>
  <si>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</si>
  <si>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</si>
  <si>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</si>
  <si>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</si>
  <si>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</si>
  <si>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</si>
  <si>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</si>
  <si>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</si>
  <si>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</si>
  <si>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</si>
  <si>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</si>
  <si>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</si>
  <si>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</si>
  <si>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</si>
  <si>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</si>
  <si>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</si>
  <si>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</si>
  <si>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</si>
  <si>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</si>
  <si>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</si>
  <si>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</si>
  <si>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</si>
  <si>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</si>
  <si>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</si>
  <si>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</si>
  <si>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</si>
  <si>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</si>
  <si>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</si>
  <si>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</si>
  <si>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</si>
  <si>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</si>
  <si>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</si>
  <si>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</si>
  <si>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</si>
  <si>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</si>
  <si>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</si>
  <si>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</si>
  <si>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</si>
  <si>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</si>
  <si>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</si>
  <si>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</si>
  <si>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</si>
  <si>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</si>
  <si>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</si>
  <si>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</si>
  <si>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</si>
  <si>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</si>
  <si>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</si>
  <si>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</si>
  <si>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</si>
  <si>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</si>
  <si>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</si>
  <si>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</si>
  <si>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</si>
  <si>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</si>
  <si>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</si>
  <si>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</si>
  <si>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</si>
  <si>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</si>
  <si>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</si>
  <si>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</si>
  <si>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</si>
  <si>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</si>
  <si>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</si>
  <si>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</si>
  <si>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</si>
  <si>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</si>
  <si>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</si>
  <si>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</si>
  <si>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</si>
  <si>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</si>
  <si>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</si>
  <si>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</si>
  <si>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</si>
  <si>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</si>
  <si>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</si>
  <si>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</si>
  <si>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</si>
  <si>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</si>
  <si>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</si>
  <si>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</si>
  <si>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</si>
  <si>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</si>
  <si>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</si>
  <si>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</si>
  <si>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</si>
  <si>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</si>
  <si>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</si>
  <si>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</si>
  <si>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</si>
  <si>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</si>
  <si>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</si>
  <si>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</si>
  <si>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</si>
  <si>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</si>
  <si>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</si>
  <si>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</si>
  <si>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</si>
  <si>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</si>
  <si>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</si>
  <si>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</si>
  <si>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</si>
  <si>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</si>
  <si>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</si>
  <si>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</si>
  <si>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</si>
  <si>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</si>
  <si>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</si>
  <si>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</si>
  <si>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</si>
  <si>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</si>
  <si>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</si>
  <si>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</si>
  <si>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</si>
  <si>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</si>
  <si>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</si>
  <si>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</si>
  <si>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</si>
  <si>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</si>
  <si>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</si>
  <si>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</si>
  <si>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</si>
  <si>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</si>
  <si>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</si>
  <si>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</si>
  <si>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</si>
  <si>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</si>
  <si>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</si>
  <si>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</si>
  <si>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</si>
  <si>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</si>
  <si>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</si>
  <si>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</si>
  <si>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</si>
  <si>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</si>
  <si>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</si>
  <si>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</si>
  <si>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</si>
  <si>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</si>
  <si>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</si>
  <si>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</si>
  <si>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</si>
  <si>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</si>
  <si>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</si>
  <si>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</si>
  <si>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</si>
  <si>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</si>
  <si>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</si>
  <si>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</si>
  <si>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</si>
  <si>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</si>
  <si>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</si>
  <si>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</si>
  <si>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</si>
  <si>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</si>
  <si>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</si>
  <si>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</si>
  <si>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</si>
  <si>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</si>
  <si>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</si>
  <si>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</si>
  <si>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</si>
  <si>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</si>
  <si>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</si>
  <si>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</si>
  <si>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</si>
  <si>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</si>
  <si>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</si>
  <si>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</si>
  <si>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</si>
  <si>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</si>
  <si>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</si>
  <si>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</si>
  <si>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</si>
  <si>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</si>
  <si>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</si>
  <si>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</si>
  <si>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</si>
  <si>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</si>
  <si>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</si>
  <si>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</si>
  <si>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</si>
  <si>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</si>
  <si>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</si>
  <si>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</si>
  <si>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</si>
  <si>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</si>
  <si>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</si>
  <si>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</si>
  <si>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</si>
  <si>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</si>
  <si>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</si>
  <si>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</si>
  <si>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</si>
  <si>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</si>
  <si>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</si>
  <si>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</si>
  <si>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</si>
  <si>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</si>
  <si>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</si>
  <si>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</si>
  <si>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</si>
  <si>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</si>
  <si>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</si>
  <si>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</si>
  <si>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</si>
  <si>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</si>
  <si>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</si>
  <si>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</si>
  <si>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</si>
  <si>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</si>
  <si>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</si>
  <si>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</si>
  <si>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</si>
  <si>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</si>
  <si>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</si>
  <si>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</si>
  <si>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</si>
  <si>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</si>
  <si>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</si>
  <si>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</si>
  <si>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</si>
  <si>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</si>
  <si>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</si>
  <si>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</si>
  <si>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</si>
  <si>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</si>
  <si>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</si>
  <si>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</si>
  <si>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</si>
  <si>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</si>
  <si>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</si>
  <si>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</si>
  <si>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</si>
  <si>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</si>
  <si>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</si>
  <si>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</si>
  <si>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</si>
  <si>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</si>
  <si>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</si>
  <si>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</si>
  <si>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</si>
  <si>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</si>
  <si>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</si>
  <si>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</si>
  <si>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</si>
  <si>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</si>
  <si>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</si>
  <si>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</si>
  <si>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</si>
  <si>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</si>
  <si>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</si>
  <si>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</si>
  <si>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</si>
  <si>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</si>
  <si>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</si>
  <si>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</si>
  <si>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</si>
  <si>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</si>
  <si>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</si>
  <si>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</si>
  <si>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</si>
  <si>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</si>
  <si>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</si>
  <si>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</si>
  <si>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</si>
  <si>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</si>
  <si>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</si>
  <si>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</si>
  <si>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</si>
  <si>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</si>
  <si>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</si>
  <si>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</si>
  <si>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</si>
  <si>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</si>
  <si>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</si>
  <si>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</si>
  <si>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</si>
  <si>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</si>
  <si>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</si>
  <si>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</si>
  <si>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</si>
  <si>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</si>
  <si>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</si>
  <si>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</si>
  <si>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</si>
  <si>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</si>
  <si>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</si>
  <si>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</si>
  <si>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</si>
  <si>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</si>
  <si>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</si>
  <si>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</si>
  <si>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</si>
  <si>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</si>
  <si>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</si>
  <si>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</si>
  <si>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</si>
  <si>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</si>
  <si>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</si>
  <si>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</si>
  <si>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</si>
  <si>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</si>
  <si>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</si>
  <si>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</si>
  <si>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</si>
  <si>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</si>
  <si>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</si>
  <si>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</si>
  <si>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</si>
  <si>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</si>
  <si>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</si>
  <si>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</si>
  <si>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</si>
  <si>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</si>
  <si>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</si>
  <si>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</si>
  <si>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</si>
  <si>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</si>
  <si>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</si>
  <si>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</si>
  <si>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</si>
  <si>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</si>
  <si>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</si>
  <si>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</si>
  <si>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</si>
  <si>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</si>
  <si>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</si>
  <si>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</si>
  <si>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</si>
  <si>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</si>
  <si>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</si>
  <si>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</si>
  <si>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</si>
  <si>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</si>
  <si>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</si>
  <si>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</si>
  <si>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</si>
  <si>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</si>
  <si>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</si>
  <si>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</si>
  <si>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</si>
  <si>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</si>
  <si>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</si>
  <si>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</si>
  <si>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</si>
  <si>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</si>
  <si>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</si>
  <si>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</si>
  <si>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</si>
  <si>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</si>
  <si>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</si>
  <si>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</si>
  <si>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</si>
  <si>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</si>
  <si>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</si>
  <si>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</si>
  <si>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</si>
  <si>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</si>
  <si>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</si>
  <si>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</si>
  <si>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</si>
  <si>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</si>
  <si>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</si>
  <si>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</si>
  <si>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</si>
  <si>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</si>
  <si>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</si>
  <si>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</si>
  <si>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</si>
  <si>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</si>
  <si>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</si>
  <si>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</si>
  <si>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</si>
  <si>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</si>
  <si>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</si>
  <si>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</si>
  <si>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</si>
  <si>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</si>
  <si>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</si>
  <si>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</si>
  <si>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</si>
  <si>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</si>
  <si>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</si>
  <si>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</si>
  <si>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</si>
  <si>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</si>
  <si>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</si>
  <si>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</si>
  <si>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</si>
  <si>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</si>
  <si>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</si>
  <si>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</si>
  <si>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</si>
  <si>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</si>
  <si>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</si>
  <si>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</si>
  <si>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</si>
  <si>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</si>
  <si>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</si>
  <si>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</si>
  <si>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</si>
  <si>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</si>
  <si>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</si>
  <si>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</si>
  <si>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</si>
  <si>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</si>
  <si>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</si>
  <si>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</si>
  <si>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</si>
  <si>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</si>
  <si>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</si>
  <si>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</si>
  <si>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</si>
  <si>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</si>
  <si>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</si>
  <si>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</si>
  <si>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</si>
  <si>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</si>
  <si>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</si>
  <si>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</si>
  <si>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</si>
  <si>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</si>
  <si>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</si>
  <si>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</si>
  <si>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</si>
  <si>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</si>
  <si>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</si>
  <si>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</si>
  <si>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</si>
  <si>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</si>
  <si>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</si>
  <si>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</si>
  <si>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</si>
  <si>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</si>
  <si>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</si>
  <si>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</si>
  <si>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</si>
  <si>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</si>
  <si>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</si>
  <si>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</si>
  <si>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</si>
  <si>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</si>
  <si>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</si>
  <si>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</si>
  <si>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</si>
  <si>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</si>
  <si>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</si>
  <si>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</si>
  <si>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</si>
  <si>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</si>
  <si>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</si>
  <si>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</si>
  <si>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</si>
  <si>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</si>
  <si>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</si>
  <si>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</si>
  <si>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</si>
  <si>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</si>
  <si>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</si>
  <si>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</si>
  <si>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</si>
  <si>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</si>
  <si>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</si>
  <si>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</si>
  <si>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</si>
  <si>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</si>
  <si>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</si>
  <si>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</si>
  <si>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</si>
  <si>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</si>
  <si>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</si>
  <si>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</si>
  <si>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</si>
  <si>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</si>
  <si>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</si>
  <si>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</si>
  <si>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</si>
  <si>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</si>
  <si>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</si>
  <si>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</si>
  <si>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</si>
  <si>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</si>
  <si>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</si>
  <si>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</si>
  <si>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</si>
  <si>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</si>
  <si>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</si>
  <si>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</si>
  <si>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</si>
  <si>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</si>
  <si>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</si>
  <si>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</si>
  <si>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</si>
  <si>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</si>
  <si>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</si>
  <si>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</si>
  <si>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</si>
  <si>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</si>
  <si>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</si>
  <si>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</si>
  <si>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</si>
  <si>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</si>
  <si>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</si>
  <si>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</si>
  <si>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</si>
  <si>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</si>
  <si>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</si>
  <si>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</si>
  <si>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</si>
  <si>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</si>
  <si>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</si>
  <si>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</si>
  <si>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</si>
  <si>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</si>
  <si>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</si>
  <si>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</si>
  <si>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</si>
  <si>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</si>
  <si>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</si>
  <si>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</si>
  <si>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</si>
  <si>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</si>
  <si>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</si>
  <si>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</si>
  <si>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</si>
  <si>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</si>
  <si>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</si>
  <si>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</si>
  <si>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</si>
  <si>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</si>
  <si>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</si>
  <si>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</si>
  <si>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</si>
  <si>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</si>
  <si>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</si>
  <si>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</si>
  <si>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</si>
  <si>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</si>
  <si>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</si>
  <si>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</si>
  <si>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</si>
  <si>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</si>
  <si>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</si>
  <si>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</si>
  <si>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</si>
  <si>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</si>
  <si>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</si>
  <si>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</si>
  <si>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</si>
  <si>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</si>
  <si>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</si>
  <si>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</si>
  <si>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</si>
  <si>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</si>
  <si>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</si>
  <si>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</si>
  <si>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</si>
  <si>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</si>
  <si>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</si>
  <si>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</si>
  <si>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</si>
  <si>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</si>
  <si>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</si>
  <si>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</si>
  <si>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</si>
  <si>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</si>
  <si>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</si>
  <si>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</si>
  <si>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</si>
  <si>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</si>
  <si>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</si>
  <si>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</si>
  <si>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</si>
  <si>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</si>
  <si>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</si>
  <si>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</si>
  <si>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</si>
  <si>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</si>
  <si>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</si>
  <si>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</si>
  <si>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</si>
  <si>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</si>
  <si>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</si>
  <si>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</si>
  <si>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</si>
  <si>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</si>
  <si>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</si>
  <si>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</si>
  <si>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</si>
  <si>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</si>
  <si>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</si>
  <si>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</si>
  <si>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</si>
  <si>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</si>
  <si>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</si>
  <si>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</si>
  <si>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</si>
  <si>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</si>
  <si>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</si>
  <si>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</si>
  <si>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</si>
  <si>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</si>
  <si>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</si>
  <si>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</si>
  <si>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</si>
  <si>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</si>
  <si>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</si>
  <si>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</si>
  <si>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</si>
  <si>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</si>
  <si>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</si>
  <si>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</si>
  <si>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</si>
  <si>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</si>
  <si>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</si>
  <si>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</si>
  <si>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</si>
  <si>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</si>
  <si>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</si>
  <si>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</si>
  <si>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</si>
  <si>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</si>
  <si>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</si>
  <si>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</si>
  <si>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</si>
  <si>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</si>
  <si>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</si>
  <si>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</si>
  <si>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</si>
  <si>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</si>
  <si>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</si>
  <si>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</si>
  <si>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</si>
  <si>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</si>
  <si>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</si>
  <si>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</si>
  <si>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</si>
  <si>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</si>
  <si>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</si>
  <si>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</si>
  <si>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</si>
  <si>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</si>
  <si>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</si>
  <si>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</si>
  <si>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</si>
  <si>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</si>
  <si>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</si>
  <si>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</si>
  <si>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</si>
  <si>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</si>
  <si>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</si>
  <si>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</si>
  <si>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</si>
  <si>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</si>
  <si>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</si>
  <si>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</si>
  <si>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</si>
  <si>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</si>
  <si>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</si>
  <si>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</si>
  <si>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</si>
  <si>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</si>
  <si>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</si>
  <si>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</si>
  <si>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</si>
  <si>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</si>
  <si>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</si>
  <si>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</si>
  <si>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</si>
  <si>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</si>
  <si>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</si>
  <si>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</si>
  <si>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</si>
  <si>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</si>
  <si>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</si>
  <si>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</si>
  <si>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</si>
  <si>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</si>
  <si>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</si>
  <si>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</si>
  <si>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</si>
  <si>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</si>
  <si>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</si>
  <si>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</si>
  <si>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</si>
  <si>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</si>
  <si>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</si>
  <si>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</si>
  <si>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</si>
  <si>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</si>
  <si>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</si>
  <si>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</si>
  <si>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</si>
  <si>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</si>
  <si>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</si>
  <si>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</si>
  <si>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</si>
  <si>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</si>
  <si>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</si>
  <si>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</si>
  <si>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</si>
  <si>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</si>
  <si>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</si>
  <si>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</si>
  <si>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</si>
  <si>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</si>
  <si>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</si>
  <si>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</si>
  <si>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</si>
  <si>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</si>
  <si>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</si>
  <si>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</si>
  <si>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</si>
  <si>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</si>
  <si>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</si>
  <si>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</si>
  <si>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</si>
  <si>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</si>
  <si>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</si>
  <si>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</si>
  <si>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</si>
  <si>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</si>
  <si>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</si>
  <si>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</si>
  <si>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</si>
  <si>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</si>
  <si>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</si>
  <si>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</si>
  <si>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</si>
  <si>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</si>
  <si>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</si>
  <si>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</si>
  <si>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</si>
  <si>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</si>
  <si>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</si>
  <si>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</si>
  <si>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</si>
  <si>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</si>
  <si>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</si>
  <si>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</si>
  <si>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</si>
  <si>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</si>
  <si>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</si>
  <si>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</si>
  <si>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</si>
  <si>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</si>
  <si>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</si>
  <si>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</si>
  <si>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</si>
  <si>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</si>
  <si>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</si>
  <si>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</si>
  <si>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</si>
  <si>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</si>
  <si>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</si>
  <si>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</si>
  <si>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</si>
  <si>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</si>
  <si>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</si>
  <si>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</si>
  <si>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</si>
  <si>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</si>
  <si>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</si>
  <si>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</si>
  <si>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</si>
  <si>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</si>
  <si>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</si>
  <si>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</si>
  <si>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</si>
  <si>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</si>
  <si>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</si>
  <si>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</si>
  <si>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</si>
  <si>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</si>
  <si>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</si>
  <si>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</si>
  <si>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</si>
  <si>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</si>
  <si>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</si>
  <si>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</si>
  <si>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</si>
  <si>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</si>
  <si>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</si>
  <si>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</si>
  <si>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</si>
  <si>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</si>
  <si>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</si>
  <si>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</si>
  <si>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</si>
  <si>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</si>
  <si>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</si>
  <si>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</si>
  <si>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</si>
  <si>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</si>
  <si>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</si>
  <si>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</si>
  <si>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</si>
  <si>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</si>
  <si>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</si>
  <si>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</si>
  <si>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</si>
  <si>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</si>
  <si>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</si>
  <si>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</si>
  <si>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</si>
  <si>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</si>
  <si>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</si>
  <si>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</si>
  <si>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</si>
  <si>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</si>
  <si>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</si>
  <si>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</si>
  <si>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</si>
  <si>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</si>
  <si>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</si>
  <si>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</si>
  <si>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</si>
  <si>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</si>
  <si>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</si>
  <si>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</si>
  <si>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</si>
  <si>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</si>
  <si>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</si>
  <si>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</si>
  <si>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</si>
  <si>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</si>
  <si>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</si>
  <si>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</si>
  <si>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</si>
  <si>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</si>
  <si>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</si>
  <si>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</si>
  <si>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</si>
  <si>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</si>
  <si>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</si>
  <si>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</si>
  <si>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</si>
  <si>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</si>
  <si>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</si>
  <si>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</si>
  <si>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</si>
  <si>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</si>
  <si>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</si>
  <si>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</si>
  <si>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</si>
  <si>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</si>
  <si>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</si>
  <si>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</si>
  <si>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</si>
  <si>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</si>
  <si>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</si>
  <si>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</si>
  <si>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</si>
  <si>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</si>
  <si>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</si>
  <si>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</si>
  <si>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</si>
  <si>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</si>
  <si>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</si>
  <si>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</si>
  <si>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</si>
  <si>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</si>
  <si>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</si>
  <si>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</si>
  <si>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</si>
  <si>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</si>
  <si>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</si>
  <si>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</si>
  <si>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</si>
  <si>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</si>
  <si>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</si>
  <si>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</si>
  <si>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</si>
  <si>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</si>
  <si>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</si>
  <si>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</si>
  <si>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</si>
  <si>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</si>
  <si>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</si>
  <si>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</si>
  <si>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</si>
  <si>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</si>
  <si>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</si>
  <si>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</si>
  <si>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</si>
  <si>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</si>
  <si>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</si>
  <si>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</si>
  <si>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</si>
  <si>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</si>
  <si>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</si>
  <si>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</si>
  <si>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</si>
  <si>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</si>
  <si>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</si>
  <si>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</si>
  <si>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</si>
  <si>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</si>
  <si>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</si>
  <si>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</si>
  <si>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</si>
  <si>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</si>
  <si>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</si>
  <si>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</si>
  <si>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</si>
  <si>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</si>
  <si>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</si>
  <si>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</si>
  <si>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</si>
  <si>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</si>
  <si>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</si>
  <si>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</si>
  <si>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</si>
  <si>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</si>
  <si>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</si>
  <si>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</si>
  <si>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</si>
  <si>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</si>
  <si>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</si>
  <si>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</si>
  <si>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</si>
  <si>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</si>
  <si>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</si>
  <si>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</si>
  <si>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</si>
  <si>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</si>
  <si>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</si>
  <si>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</si>
  <si>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</si>
  <si>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</si>
  <si>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</si>
  <si>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</si>
  <si>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</si>
  <si>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</si>
  <si>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</si>
  <si>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</si>
  <si>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</si>
  <si>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</si>
  <si>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</si>
  <si>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</si>
  <si>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</si>
  <si>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</si>
  <si>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</si>
  <si>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</si>
  <si>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</si>
  <si>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</si>
  <si>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</si>
  <si>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</si>
  <si>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</si>
  <si>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</si>
  <si>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</si>
  <si>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</si>
  <si>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</si>
  <si>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</si>
  <si>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</si>
  <si>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</si>
  <si>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</si>
  <si>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</si>
  <si>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</si>
  <si>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</si>
  <si>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</si>
  <si>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</si>
  <si>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</si>
  <si>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</si>
  <si>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</si>
  <si>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</si>
  <si>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</si>
  <si>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</si>
  <si>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</si>
  <si>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</si>
  <si>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</si>
  <si>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</si>
  <si>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</si>
  <si>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</si>
  <si>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</si>
  <si>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</si>
  <si>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</si>
  <si>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</si>
  <si>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</si>
  <si>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</si>
  <si>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</si>
  <si>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</si>
  <si>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</si>
  <si>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</si>
  <si>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</si>
  <si>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</si>
  <si>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</si>
  <si>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</si>
  <si>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</si>
  <si>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</si>
  <si>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</si>
  <si>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</si>
  <si>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</si>
  <si>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</si>
  <si>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</si>
  <si>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</si>
  <si>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</si>
  <si>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</si>
  <si>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</si>
  <si>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</si>
  <si>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</si>
  <si>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</si>
  <si>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</si>
  <si>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</si>
  <si>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</si>
  <si>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</si>
  <si>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</si>
  <si>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</si>
  <si>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</si>
  <si>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</si>
  <si>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</si>
  <si>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</si>
  <si>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</si>
  <si>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</si>
  <si>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</si>
  <si>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</si>
  <si>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</si>
  <si>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</si>
  <si>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</si>
  <si>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</si>
  <si>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</si>
  <si>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</si>
  <si>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</si>
  <si>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</si>
  <si>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</si>
  <si>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</si>
  <si>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</si>
  <si>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</si>
  <si>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</si>
  <si>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</si>
  <si>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</si>
  <si>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</si>
  <si>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</si>
  <si>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</si>
  <si>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</si>
  <si>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</si>
  <si>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</si>
  <si>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</si>
  <si>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</si>
  <si>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</si>
  <si>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</si>
  <si>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</si>
  <si>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</si>
  <si>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</si>
  <si>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</si>
  <si>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</si>
  <si>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</si>
  <si>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</si>
  <si>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</si>
  <si>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</si>
  <si>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</si>
  <si>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</si>
  <si>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</si>
  <si>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</si>
  <si>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</si>
  <si>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</si>
  <si>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</si>
  <si>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</si>
  <si>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</si>
  <si>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</si>
  <si>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</si>
  <si>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</si>
  <si>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</si>
  <si>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</si>
  <si>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</si>
  <si>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</si>
  <si>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</si>
  <si>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</si>
  <si>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</si>
  <si>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</si>
  <si>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</si>
  <si>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</si>
  <si>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</si>
  <si>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</si>
  <si>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</si>
  <si>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</si>
  <si>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</si>
  <si>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</si>
  <si>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</si>
  <si>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</si>
  <si>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</si>
  <si>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</si>
  <si>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</si>
  <si>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</si>
  <si>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</si>
  <si>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</si>
  <si>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</si>
  <si>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</si>
  <si>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</si>
  <si>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</si>
  <si>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</si>
  <si>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</si>
  <si>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</si>
  <si>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</si>
  <si>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</si>
  <si>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</si>
  <si>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</si>
  <si>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</si>
  <si>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</si>
  <si>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</si>
  <si>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</si>
  <si>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</si>
  <si>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</si>
  <si>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</si>
  <si>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</si>
  <si>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</si>
  <si>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</si>
  <si>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</si>
  <si>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</si>
  <si>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</si>
  <si>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</si>
  <si>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</si>
  <si>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</si>
  <si>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</si>
  <si>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</si>
  <si>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</si>
  <si>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</si>
  <si>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</si>
  <si>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</si>
  <si>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</si>
  <si>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</si>
  <si>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</si>
  <si>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</si>
  <si>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</si>
  <si>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</si>
  <si>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</si>
  <si>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</si>
  <si>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</si>
  <si>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</si>
  <si>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</si>
  <si>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</si>
  <si>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</si>
  <si>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</si>
  <si>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</si>
  <si>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</si>
  <si>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</si>
  <si>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</si>
  <si>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</si>
  <si>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</si>
  <si>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</si>
  <si>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</si>
  <si>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</si>
  <si>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</si>
  <si>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</si>
  <si>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</si>
  <si>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</si>
  <si>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</si>
  <si>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</si>
  <si>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</si>
  <si>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</si>
  <si>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</si>
  <si>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</si>
  <si>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</si>
  <si>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</si>
  <si>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</si>
  <si>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</si>
  <si>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</si>
  <si>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</si>
  <si>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</si>
  <si>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</si>
  <si>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</si>
  <si>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</si>
  <si>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</si>
  <si>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</si>
  <si>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</si>
  <si>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</si>
  <si>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</si>
  <si>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</si>
  <si>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</si>
  <si>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</si>
  <si>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</si>
  <si>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</si>
  <si>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</si>
  <si>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</si>
  <si>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</si>
  <si>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</si>
  <si>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</si>
  <si>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</si>
  <si>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</si>
  <si>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</si>
  <si>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</si>
  <si>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</si>
  <si>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</si>
  <si>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</si>
  <si>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</si>
  <si>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</si>
  <si>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</si>
  <si>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</si>
  <si>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</si>
  <si>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</si>
  <si>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</si>
  <si>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</si>
  <si>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</si>
  <si>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</si>
  <si>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</si>
  <si>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</si>
  <si>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</si>
  <si>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</si>
  <si>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</si>
  <si>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</si>
  <si>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</si>
  <si>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</si>
  <si>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</si>
  <si>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</si>
  <si>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</si>
  <si>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</si>
  <si>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</si>
  <si>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</si>
  <si>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Fisk Alloy, Inc</t>
  </si>
  <si>
    <t>32470</t>
  </si>
  <si>
    <t>iPoint Conflict Minerals Platform</t>
  </si>
  <si>
    <t>10 Thomas Road N.</t>
  </si>
  <si>
    <t>Joe Rodriguez</t>
  </si>
  <si>
    <t>jrodriguez@fiskalloy.com</t>
  </si>
  <si>
    <t>973-825-8466</t>
  </si>
  <si>
    <t>Jim Mentekidis</t>
  </si>
  <si>
    <t>jmentekidis@fiskalloy.com</t>
  </si>
  <si>
    <t>973-825-8439</t>
  </si>
  <si>
    <t>VP, Product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</si>
</sst>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14434</v>
      </c>
      <c r="F50" s="37" t="s">
        <v>14205</v>
      </c>
      <c r="G50" s="34"/>
    </row>
    <row r="51" spans="1:7" ht="45">
      <c r="A51" s="351"/>
      <c r="B51" s="193">
        <v>6.01</v>
      </c>
      <c r="C51" s="181" t="s">
        <v>13489</v>
      </c>
      <c r="D51" s="194">
        <v>43970</v>
      </c>
      <c r="E51" s="202" t="s">
        <v>15504</v>
      </c>
      <c r="F51" s="202" t="s">
        <v>14205</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85" zoomScaleNormal="85"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70" zoomScaleNormal="70" zoomScalePageLayoutView="80" workbookViewId="0">
      <pane ySplit="2" topLeftCell="A3" activePane="bottomLeft" state="frozen"/>
      <selection activeCell="A4" sqref="A4"/>
      <selection pane="bottomLeft" activeCell="C7" sqref="C7"/>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85" zoomScaleNormal="85" zoomScalePageLayoutView="70" workbookViewId="0">
      <selection activeCell="D75" sqref="D75:E7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15506</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15507</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15509</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15510</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15511</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5" t="s">
        <v>15512</v>
      </c>
      <c r="E16" s="446"/>
      <c r="F16" s="446"/>
      <c r="G16" s="446"/>
      <c r="H16" s="446"/>
      <c r="I16" s="446"/>
      <c r="J16" s="44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15513</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15514</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15517</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5" t="s">
        <v>15515</v>
      </c>
      <c r="E20" s="446"/>
      <c r="F20" s="446"/>
      <c r="G20" s="446"/>
      <c r="H20" s="446"/>
      <c r="I20" s="446"/>
      <c r="J20" s="44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02" t="s">
        <v>15516</v>
      </c>
      <c r="E21" s="403"/>
      <c r="F21" s="403"/>
      <c r="G21" s="403"/>
      <c r="H21" s="403"/>
      <c r="I21" s="403"/>
      <c r="J21" s="40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0">
        <v>43983</v>
      </c>
      <c r="E22" s="431"/>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Answer the following questions 1 - 8 based on the declaration scope indicated above</v>
      </c>
      <c r="C24" s="432"/>
      <c r="D24" s="432"/>
      <c r="E24" s="432"/>
      <c r="F24" s="432"/>
      <c r="G24" s="432"/>
      <c r="H24" s="432"/>
      <c r="I24" s="432"/>
      <c r="J24" s="43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499</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499</v>
      </c>
      <c r="E77" s="379"/>
      <c r="F77" s="68"/>
      <c r="G77" s="406"/>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499</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7" priority="69" stopIfTrue="1">
      <formula>AND(OR($D$26="No",AND($D$26="Yes",$D$32="No")),OR($D$27="No",AND($D$27="Yes",$D$33="No")),OR($D$28="No",AND($D$28="Yes",$D$34="No")),OR($D$29="No",AND($D$29="Yes",$D$35="No")))</formula>
    </cfRule>
    <cfRule type="expression" dxfId="106" priority="70" stopIfTrue="1">
      <formula>IF(D75="",TRUE)</formula>
    </cfRule>
  </conditionalFormatting>
  <conditionalFormatting sqref="G77:J77">
    <cfRule type="expression" dxfId="105" priority="41" stopIfTrue="1">
      <formula>IF(AND($D$77="Yes",$G$77=""),TRUE)</formula>
    </cfRule>
  </conditionalFormatting>
  <conditionalFormatting sqref="D26:E26">
    <cfRule type="expression" dxfId="104" priority="121" stopIfTrue="1">
      <formula>IF($D$26="",TRUE)</formula>
    </cfRule>
  </conditionalFormatting>
  <conditionalFormatting sqref="D27:E27">
    <cfRule type="expression" dxfId="103" priority="128" stopIfTrue="1">
      <formula>IF($D$27="",TRUE)</formula>
    </cfRule>
  </conditionalFormatting>
  <conditionalFormatting sqref="D28:E28">
    <cfRule type="expression" dxfId="102" priority="129" stopIfTrue="1">
      <formula>IF($D$28="",TRUE)</formula>
    </cfRule>
  </conditionalFormatting>
  <conditionalFormatting sqref="D29:E29">
    <cfRule type="expression" dxfId="101" priority="130" stopIfTrue="1">
      <formula>IF($D$29="",TRUE)</formula>
    </cfRule>
  </conditionalFormatting>
  <conditionalFormatting sqref="D8:J8">
    <cfRule type="expression" dxfId="100" priority="135" stopIfTrue="1">
      <formula>IF($D$8="",TRUE)</formula>
    </cfRule>
  </conditionalFormatting>
  <conditionalFormatting sqref="D9:G9">
    <cfRule type="expression" dxfId="99" priority="136" stopIfTrue="1">
      <formula>IF($D$9="",TRUE)</formula>
    </cfRule>
  </conditionalFormatting>
  <conditionalFormatting sqref="D22:E22">
    <cfRule type="expression" dxfId="94" priority="143" stopIfTrue="1">
      <formula>IF($D$22="",TRUE)</formula>
    </cfRule>
  </conditionalFormatting>
  <conditionalFormatting sqref="D10:J10">
    <cfRule type="expression" dxfId="93" priority="40" stopIfTrue="1">
      <formula>IF($D$9=$Q$9,TRUE)</formula>
    </cfRule>
    <cfRule type="expression" dxfId="92" priority="150" stopIfTrue="1">
      <formula>IF(AND($D$10="",$D$9=$R$9),TRUE)</formula>
    </cfRule>
  </conditionalFormatting>
  <conditionalFormatting sqref="D34:E34 D40:E40 D52:E52 D58:E58 D64:E64 D70:E70">
    <cfRule type="expression" dxfId="91" priority="33" stopIfTrue="1">
      <formula>$P$28=""</formula>
    </cfRule>
  </conditionalFormatting>
  <conditionalFormatting sqref="D35:E35 D41:E41 D53:E53 D59:E59 D65:E65 D71:E71">
    <cfRule type="expression" dxfId="90" priority="148" stopIfTrue="1">
      <formula>$P$29=""</formula>
    </cfRule>
  </conditionalFormatting>
  <conditionalFormatting sqref="D32:E32">
    <cfRule type="expression" dxfId="89" priority="126" stopIfTrue="1">
      <formula>$P$26=""</formula>
    </cfRule>
  </conditionalFormatting>
  <conditionalFormatting sqref="D32:E32">
    <cfRule type="expression" dxfId="88" priority="39" stopIfTrue="1">
      <formula>IF(AND(OR($D$26="Yes",$D$26=""),$D$32=""),1,0)</formula>
    </cfRule>
  </conditionalFormatting>
  <conditionalFormatting sqref="D38 D50 D56 D62 D68">
    <cfRule type="expression" dxfId="87" priority="35" stopIfTrue="1">
      <formula>$P$32=""</formula>
    </cfRule>
  </conditionalFormatting>
  <conditionalFormatting sqref="D39:E39 D51 D57 D63 D69">
    <cfRule type="expression" dxfId="86" priority="34" stopIfTrue="1">
      <formula>$P$33=""</formula>
    </cfRule>
  </conditionalFormatting>
  <conditionalFormatting sqref="D40 D52 D58 D64 D70">
    <cfRule type="expression" dxfId="85" priority="24" stopIfTrue="1">
      <formula>$P$34=""</formula>
    </cfRule>
    <cfRule type="expression" dxfId="84" priority="146" stopIfTrue="1">
      <formula>IF(AND(OR($D$28="Yes",$D$28=""),D40=""),1,0)</formula>
    </cfRule>
  </conditionalFormatting>
  <conditionalFormatting sqref="D41 D53 D59 D65 D71">
    <cfRule type="expression" dxfId="83" priority="32" stopIfTrue="1">
      <formula>$P$35=""</formula>
    </cfRule>
  </conditionalFormatting>
  <conditionalFormatting sqref="D38:E38 D50:E50 D56:E56 D62:E62 D68:E68">
    <cfRule type="expression" dxfId="82" priority="37" stopIfTrue="1">
      <formula>$P$26=""</formula>
    </cfRule>
    <cfRule type="expression" dxfId="81" priority="38" stopIfTrue="1">
      <formula>IF(AND(OR($D$26="Yes",$D$26=""),D38=""),1,0)</formula>
    </cfRule>
  </conditionalFormatting>
  <conditionalFormatting sqref="G85:J85">
    <cfRule type="expression" dxfId="80" priority="31" stopIfTrue="1">
      <formula>IF(AND($D$85="Yes, using other format (describe)",$G$85=""),TRUE)</formula>
    </cfRule>
  </conditionalFormatting>
  <conditionalFormatting sqref="D39:E39 D51:E51 D57:E57 D63:E63 D69:E69">
    <cfRule type="expression" dxfId="79" priority="144" stopIfTrue="1">
      <formula>$P$39=""</formula>
    </cfRule>
    <cfRule type="expression" dxfId="78" priority="145" stopIfTrue="1">
      <formula>IF(AND(OR($D$27="Yes",$D$27=""),D39=""),1,0)</formula>
    </cfRule>
  </conditionalFormatting>
  <conditionalFormatting sqref="D33:E33">
    <cfRule type="expression" dxfId="77" priority="26" stopIfTrue="1">
      <formula>IF(AND(OR($D$27="Yes",$D$27=""),$D$33=""),1,0)</formula>
    </cfRule>
    <cfRule type="expression" dxfId="76" priority="27" stopIfTrue="1">
      <formula>$P$27=""</formula>
    </cfRule>
  </conditionalFormatting>
  <conditionalFormatting sqref="D34:E34">
    <cfRule type="expression" dxfId="75" priority="147" stopIfTrue="1">
      <formula>IF(AND(OR($D$28="Yes",$D$28=""),$D$34=""),1,0)</formula>
    </cfRule>
  </conditionalFormatting>
  <conditionalFormatting sqref="D41:E41 D53:E53 D59:E59 D65:E65 D71:E71">
    <cfRule type="expression" dxfId="74" priority="149" stopIfTrue="1">
      <formula>IF(AND(OR($D$29="Yes",$D$29=""),D41=""),1,0)</formula>
    </cfRule>
  </conditionalFormatting>
  <conditionalFormatting sqref="D35:E35">
    <cfRule type="expression" dxfId="73" priority="23" stopIfTrue="1">
      <formula>IF(AND(OR($D$29="Yes",$D$29=""),$D$35=""),1,0)</formula>
    </cfRule>
  </conditionalFormatting>
  <conditionalFormatting sqref="D46:E46">
    <cfRule type="expression" dxfId="71" priority="9" stopIfTrue="1">
      <formula>$P$28=""</formula>
    </cfRule>
  </conditionalFormatting>
  <conditionalFormatting sqref="D47:E47">
    <cfRule type="expression" dxfId="70" priority="17" stopIfTrue="1">
      <formula>$P$29=""</formula>
    </cfRule>
  </conditionalFormatting>
  <conditionalFormatting sqref="D44">
    <cfRule type="expression" dxfId="69" priority="11" stopIfTrue="1">
      <formula>$P$32=""</formula>
    </cfRule>
  </conditionalFormatting>
  <conditionalFormatting sqref="D45">
    <cfRule type="expression" dxfId="68" priority="10" stopIfTrue="1">
      <formula>$P$33=""</formula>
    </cfRule>
  </conditionalFormatting>
  <conditionalFormatting sqref="D46">
    <cfRule type="expression" dxfId="67" priority="7" stopIfTrue="1">
      <formula>$P$34=""</formula>
    </cfRule>
    <cfRule type="expression" dxfId="66" priority="16" stopIfTrue="1">
      <formula>IF(AND(OR($D$28="Yes",$D$28=""),D46=""),1,0)</formula>
    </cfRule>
  </conditionalFormatting>
  <conditionalFormatting sqref="D47">
    <cfRule type="expression" dxfId="65" priority="8" stopIfTrue="1">
      <formula>$P$35=""</formula>
    </cfRule>
  </conditionalFormatting>
  <conditionalFormatting sqref="D44:E44">
    <cfRule type="expression" dxfId="64" priority="12" stopIfTrue="1">
      <formula>$P$26=""</formula>
    </cfRule>
    <cfRule type="expression" dxfId="63" priority="13" stopIfTrue="1">
      <formula>IF(AND(OR($D$26="Yes",$D$26=""),D44=""),1,0)</formula>
    </cfRule>
  </conditionalFormatting>
  <conditionalFormatting sqref="D45:E45">
    <cfRule type="expression" dxfId="62" priority="14" stopIfTrue="1">
      <formula>$P$39=""</formula>
    </cfRule>
    <cfRule type="expression" dxfId="61" priority="15" stopIfTrue="1">
      <formula>IF(AND(OR($D$27="Yes",$D$27=""),D45=""),1,0)</formula>
    </cfRule>
  </conditionalFormatting>
  <conditionalFormatting sqref="D47:E47">
    <cfRule type="expression" dxfId="60" priority="18" stopIfTrue="1">
      <formula>IF(AND(OR($D$29="Yes",$D$29=""),D47=""),1,0)</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85" zoomScaleNormal="85" zoomScalePageLayoutView="55" workbookViewId="0">
      <pane ySplit="4" topLeftCell="A5" activePane="bottomLeft" state="frozen"/>
      <selection pane="bottomLeft" activeCell="E10" sqref="E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3" t="str">
        <f ca="1">OFFSET(L!$C$1,MATCH("Smelter List"&amp;ADDRESS(ROW(),COLUMN(),4),L!$A:$A,0)-1,SL,,)</f>
        <v>Link to "RMAP Conformant Smelter List"</v>
      </c>
      <c r="K2" s="434"/>
      <c r="L2" s="434"/>
      <c r="M2" s="434"/>
      <c r="N2" s="434"/>
      <c r="O2" s="434"/>
      <c r="P2" s="234"/>
      <c r="Q2" s="235"/>
      <c r="R2" s="236"/>
      <c r="S2" s="236"/>
      <c r="T2" s="236"/>
      <c r="U2" s="267"/>
      <c r="V2" s="267"/>
      <c r="W2" s="268"/>
      <c r="X2" s="267"/>
      <c r="Y2" s="267"/>
      <c r="Z2" s="267"/>
      <c r="AH2" s="176" t="s">
        <v>498</v>
      </c>
    </row>
    <row r="3" spans="1:34" s="269" customFormat="1" ht="243.95"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0"/>
      <c r="G3" s="436" t="str">
        <f ca="1">OFFSET(L!$C$1,MATCH("General"&amp;"Cpy",L!$A:$A,0)-1,SL,,)</f>
        <v>© 2020 Responsible Minerals Initiative. All rights reserved.</v>
      </c>
      <c r="H3" s="436"/>
      <c r="I3" s="437"/>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1057</v>
      </c>
      <c r="D5" s="283"/>
      <c r="E5" s="217" t="str">
        <f ca="1">IF(ISERROR($V5),"",OFFSET('Smelter Look-up'!$D$4,$V5-4,0)&amp;"")</f>
        <v>PERU</v>
      </c>
      <c r="F5" s="217" t="str">
        <f ca="1">IF(ISERROR($V5),"",OFFSET('Smelter Look-up'!$E$4,$V5-4,0))</f>
        <v>CID001182</v>
      </c>
      <c r="G5" s="217" t="str">
        <f ca="1">IF(C5=$X$4,"Enter smelter details",IF(ISERROR($V5),"",OFFSET('Smelter Look-up'!$F$4,$V5-4,0)))</f>
        <v>RMI</v>
      </c>
      <c r="H5" s="218">
        <f ca="1">IF(ISERROR($V5),"",OFFSET('Smelter Look-up'!$G$4,$V5-4,0))</f>
        <v>0</v>
      </c>
      <c r="I5" s="219" t="str">
        <f ca="1">IF(ISERROR($V5),"",OFFSET('Smelter Look-up'!$H$4,$V5-4,0))</f>
        <v>Paracas</v>
      </c>
      <c r="J5" s="219" t="str">
        <f ca="1">IF(ISERROR($V5),"",OFFSET('Smelter Look-up'!$I$4,$V5-4,0))</f>
        <v>Ika</v>
      </c>
      <c r="K5" s="273"/>
      <c r="L5" s="273"/>
      <c r="M5" s="273"/>
      <c r="N5" s="273"/>
      <c r="O5" s="273"/>
      <c r="P5" s="220"/>
      <c r="Q5" s="274"/>
      <c r="R5" s="217" t="str">
        <f ca="1">IF(ISERROR($V5),"",OFFSET('Smelter Look-up'!$C$4,$V5-4,0)&amp;"")</f>
        <v>Minsur</v>
      </c>
      <c r="S5" s="225" t="str">
        <f t="shared" ref="S5" ca="1" si="0">IF(B5="","",IF(ISERROR(MATCH($E5,CL,0)),"Unknown",INDIRECT("'C'!$A$"&amp;MATCH($E5,CL,0)+1)))</f>
        <v>PE</v>
      </c>
      <c r="T5" s="225" t="str">
        <f ca="1">IF(B5="","",IF(ISERROR(MATCH($J5,SorP!$B$1:$B$6230,0)),"",INDIRECT("'SorP'!$A$"&amp;MATCH($J5,SorP!$B$1:$B$6230,0))))</f>
        <v>PE-ICA</v>
      </c>
      <c r="U5" s="241"/>
      <c r="V5" s="275">
        <f>IF(C5="",NA(),MATCH($B5&amp;$C5,'Smelter Look-up'!$J:$J,0))</f>
        <v>424</v>
      </c>
      <c r="W5" s="276"/>
      <c r="X5" s="276">
        <f t="shared" ref="X5" ca="1" si="1">IF(AND(C5="Smelter not listed",OR(LEN(D5)=0,LEN(E5)=0)),1,0)</f>
        <v>0</v>
      </c>
      <c r="Y5" s="276"/>
      <c r="Z5" s="276"/>
      <c r="AB5" s="278" t="str">
        <f t="shared" ref="AB5" si="2">B5&amp;C5</f>
        <v>TinMinsur</v>
      </c>
    </row>
    <row r="6" spans="1:34" s="277" customFormat="1" ht="20.100000000000001" customHeight="1">
      <c r="A6" s="332"/>
      <c r="B6" s="217" t="s">
        <v>1153</v>
      </c>
      <c r="C6" s="221" t="s">
        <v>936</v>
      </c>
      <c r="D6" s="283"/>
      <c r="E6" s="217" t="str">
        <f ca="1">IF(ISERROR($V6),"",OFFSET('Smelter Look-up'!$D$4,$V6-4,0)&amp;"")</f>
        <v>CANADA</v>
      </c>
      <c r="F6" s="217" t="str">
        <f ca="1">IF(ISERROR($V6),"",OFFSET('Smelter Look-up'!$E$4,$V6-4,0))</f>
        <v>CID001534</v>
      </c>
      <c r="G6" s="217" t="str">
        <f ca="1">IF(C6=$X$4,"Enter smelter details",IF(ISERROR($V6),"",OFFSET('Smelter Look-up'!$F$4,$V6-4,0)))</f>
        <v>RMI</v>
      </c>
      <c r="H6" s="218">
        <f ca="1">IF(ISERROR($V6),"",OFFSET('Smelter Look-up'!$G$4,$V6-4,0))</f>
        <v>0</v>
      </c>
      <c r="I6" s="219" t="str">
        <f ca="1">IF(ISERROR($V6),"",OFFSET('Smelter Look-up'!$H$4,$V6-4,0))</f>
        <v>Ottawa</v>
      </c>
      <c r="J6" s="219" t="str">
        <f ca="1">IF(ISERROR($V6),"",OFFSET('Smelter Look-up'!$I$4,$V6-4,0))</f>
        <v>Ontario</v>
      </c>
      <c r="K6" s="273"/>
      <c r="L6" s="273"/>
      <c r="M6" s="273"/>
      <c r="N6" s="273"/>
      <c r="O6" s="273"/>
      <c r="P6" s="220"/>
      <c r="Q6" s="274"/>
      <c r="R6" s="217" t="str">
        <f ca="1">IF(ISERROR($V6),"",OFFSET('Smelter Look-up'!$C$4,$V6-4,0)&amp;"")</f>
        <v>Royal Canadian Mint</v>
      </c>
      <c r="S6" s="225" t="str">
        <f t="shared" ref="S6:S37" ca="1" si="3">IF(B6="","",IF(ISERROR(MATCH($E6,CL,0)),"Unknown",INDIRECT("'C'!$A$"&amp;MATCH($E6,CL,0)+1)))</f>
        <v>CA</v>
      </c>
      <c r="T6" s="225" t="str">
        <f ca="1">IF(B6="","",IF(ISERROR(MATCH($J6,SorP!$B$1:$B$6230,0)),"",INDIRECT("'SorP'!$A$"&amp;MATCH($J6,SorP!$B$1:$B$6230,0))))</f>
        <v>CA-ON</v>
      </c>
      <c r="U6" s="241"/>
      <c r="V6" s="275">
        <f>IF(C6="",NA(),MATCH($B6&amp;$C6,'Smelter Look-up'!$J:$J,0))</f>
        <v>202</v>
      </c>
      <c r="W6" s="276"/>
      <c r="X6" s="276">
        <f t="shared" ref="X6:X37" ca="1" si="4">IF(AND(C6="Smelter not listed",OR(LEN(D6)=0,LEN(E6)=0)),1,0)</f>
        <v>0</v>
      </c>
      <c r="Y6" s="276"/>
      <c r="Z6" s="276"/>
      <c r="AB6" s="278" t="str">
        <f t="shared" ref="AB6:AB37" si="5">B6&amp;C6</f>
        <v>GoldRoyal Canadian Mint</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9" priority="38" stopIfTrue="1">
      <formula>IF(B586="",TRUE)</formula>
    </cfRule>
    <cfRule type="expression" dxfId="58" priority="49" stopIfTrue="1">
      <formula>IF(AND(COUNTIF(MetalSmelter,B586&amp;C586)=0,LEN(C586)&gt;0),TRUE,FALSE)</formula>
    </cfRule>
  </conditionalFormatting>
  <conditionalFormatting sqref="D586:D2504">
    <cfRule type="expression" dxfId="57" priority="32" stopIfTrue="1">
      <formula>IF(AND(LEN($C586)&gt;0,($C586&lt;&gt;"Smelter Not Listed")),1,0)</formula>
    </cfRule>
    <cfRule type="expression" dxfId="56" priority="57" stopIfTrue="1">
      <formula>IF(AND(D586="",$C586=$X$4),TRUE)</formula>
    </cfRule>
    <cfRule type="expression" dxfId="55" priority="58" stopIfTrue="1">
      <formula>IF(FIND("!",D586),TRUE)</formula>
    </cfRule>
  </conditionalFormatting>
  <conditionalFormatting sqref="G586:G2504">
    <cfRule type="expression" dxfId="54" priority="59" stopIfTrue="1">
      <formula>IF(FIND("Enter smelter details",G586),TRUE)</formula>
    </cfRule>
  </conditionalFormatting>
  <conditionalFormatting sqref="R586:R2505 E586:E2504">
    <cfRule type="expression" dxfId="53" priority="45" stopIfTrue="1">
      <formula>IF(AND(E586="",$C586=$X$4),TRUE)</formula>
    </cfRule>
    <cfRule type="expression" dxfId="52" priority="46" stopIfTrue="1">
      <formula>IF(FIND("!",E586),TRUE)</formula>
    </cfRule>
  </conditionalFormatting>
  <conditionalFormatting sqref="F586:F2504">
    <cfRule type="expression" dxfId="51" priority="36" stopIfTrue="1">
      <formula>IF(AND(LEN($A586)&gt;0,$A586&lt;&gt;$F586),TRUE,FALSE)</formula>
    </cfRule>
  </conditionalFormatting>
  <conditionalFormatting sqref="C586:C2504">
    <cfRule type="expression" dxfId="50" priority="35" stopIfTrue="1">
      <formula>IF(AND(B586&lt;&gt;"",C586=""),TRUE)</formula>
    </cfRule>
  </conditionalFormatting>
  <conditionalFormatting sqref="B21:B585 B5:B19">
    <cfRule type="expression" dxfId="49" priority="14" stopIfTrue="1">
      <formula>IF(B5="",TRUE)</formula>
    </cfRule>
    <cfRule type="expression" dxfId="48" priority="17" stopIfTrue="1">
      <formula>IF(AND(COUNTIF(MetalSmelter,B5&amp;C5)=0,LEN(C5)&gt;0),TRUE,FALSE)</formula>
    </cfRule>
  </conditionalFormatting>
  <conditionalFormatting sqref="D5:D19 D21:D585">
    <cfRule type="expression" dxfId="47" priority="11" stopIfTrue="1">
      <formula>IF(AND(LEN($C5)&gt;0,($C5&lt;&gt;"Smelter Not Listed")),1,0)</formula>
    </cfRule>
    <cfRule type="expression" dxfId="46" priority="18" stopIfTrue="1">
      <formula>IF(AND(D5="",$C5=$X$4),TRUE)</formula>
    </cfRule>
    <cfRule type="expression" dxfId="45" priority="19" stopIfTrue="1">
      <formula>IF(FIND("!",D5),TRUE)</formula>
    </cfRule>
  </conditionalFormatting>
  <conditionalFormatting sqref="G5:G19 G21:G585">
    <cfRule type="expression" dxfId="44" priority="20" stopIfTrue="1">
      <formula>IF(FIND("Enter smelter details",G5),TRUE)</formula>
    </cfRule>
  </conditionalFormatting>
  <conditionalFormatting sqref="R5:R585 E5:E19 E21:E585">
    <cfRule type="expression" dxfId="43" priority="15" stopIfTrue="1">
      <formula>IF(AND(E5="",$C5=$X$4),TRUE)</formula>
    </cfRule>
    <cfRule type="expression" dxfId="42" priority="16" stopIfTrue="1">
      <formula>IF(FIND("!",E5),TRUE)</formula>
    </cfRule>
  </conditionalFormatting>
  <conditionalFormatting sqref="F5:F19 F21:F585">
    <cfRule type="expression" dxfId="41" priority="13" stopIfTrue="1">
      <formula>IF(AND(LEN($A5)&gt;0,$A5&lt;&gt;$F5),TRUE,FALSE)</formula>
    </cfRule>
  </conditionalFormatting>
  <conditionalFormatting sqref="C21:C585 C5:C19">
    <cfRule type="expression" dxfId="40" priority="12" stopIfTrue="1">
      <formula>IF(AND(B5&lt;&gt;"",C5=""),TRUE)</formula>
    </cfRule>
  </conditionalFormatting>
  <conditionalFormatting sqref="B20">
    <cfRule type="expression" dxfId="39" priority="4" stopIfTrue="1">
      <formula>IF(B20="",TRUE)</formula>
    </cfRule>
    <cfRule type="expression" dxfId="38" priority="7" stopIfTrue="1">
      <formula>IF(AND(COUNTIF(MetalSmelter,B20&amp;C20)=0,LEN(C20)&gt;0),TRUE,FALSE)</formula>
    </cfRule>
  </conditionalFormatting>
  <conditionalFormatting sqref="D20">
    <cfRule type="expression" dxfId="37" priority="1" stopIfTrue="1">
      <formula>IF(AND(LEN($C20)&gt;0,($C20&lt;&gt;"Smelter Not Listed")),1,0)</formula>
    </cfRule>
    <cfRule type="expression" dxfId="36" priority="8" stopIfTrue="1">
      <formula>IF(AND(D20="",$C20=$X$4),TRUE)</formula>
    </cfRule>
    <cfRule type="expression" dxfId="35" priority="9" stopIfTrue="1">
      <formula>IF(FIND("!",D20),TRUE)</formula>
    </cfRule>
  </conditionalFormatting>
  <conditionalFormatting sqref="G20">
    <cfRule type="expression" dxfId="34" priority="10" stopIfTrue="1">
      <formula>IF(FIND("Enter smelter details",G20),TRUE)</formula>
    </cfRule>
  </conditionalFormatting>
  <conditionalFormatting sqref="E20">
    <cfRule type="expression" dxfId="33" priority="5" stopIfTrue="1">
      <formula>IF(AND(E20="",$C20=$X$4),TRUE)</formula>
    </cfRule>
    <cfRule type="expression" dxfId="32" priority="6" stopIfTrue="1">
      <formula>IF(FIND("!",E20),TRUE)</formula>
    </cfRule>
  </conditionalFormatting>
  <conditionalFormatting sqref="F20">
    <cfRule type="expression" dxfId="31" priority="3" stopIfTrue="1">
      <formula>IF(AND(LEN($A20)&gt;0,$A20&lt;&gt;$F20),TRUE,FALSE)</formula>
    </cfRule>
  </conditionalFormatting>
  <conditionalFormatting sqref="C20">
    <cfRule type="expression" dxfId="30"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Fisk Alloy,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Joe Rodriguez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jrodriguez@fiskalloy.com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973-825-8466</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Jim Mentekidis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jmentekidis@fiskalloy.com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No</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No</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9" priority="358" stopIfTrue="1">
      <formula>$H$56=0</formula>
    </cfRule>
  </conditionalFormatting>
  <conditionalFormatting sqref="B66">
    <cfRule type="expression" dxfId="28" priority="39" stopIfTrue="1">
      <formula>IF(F66=0,TRUE)</formula>
    </cfRule>
  </conditionalFormatting>
  <conditionalFormatting sqref="B67">
    <cfRule type="expression" dxfId="27" priority="35" stopIfTrue="1">
      <formula>IF(F67=0,TRUE)</formula>
    </cfRule>
  </conditionalFormatting>
  <conditionalFormatting sqref="B68:B69">
    <cfRule type="expression" dxfId="26" priority="31" stopIfTrue="1">
      <formula>IF(F68=0,TRUE)</formula>
    </cfRule>
  </conditionalFormatting>
  <conditionalFormatting sqref="C69">
    <cfRule type="expression" dxfId="25" priority="13" stopIfTrue="1">
      <formula>C69="Not Required"</formula>
    </cfRule>
    <cfRule type="expression" dxfId="24" priority="21" stopIfTrue="1">
      <formula>OR(C69="Complete",C69="填写",C69="記入",C69="완료",C69="Complétez",C69="Concluído",C69="Vollständig",C69="Completare",C69="Doldurun")</formula>
    </cfRule>
  </conditionalFormatting>
  <conditionalFormatting sqref="A69">
    <cfRule type="expression" dxfId="23" priority="14" stopIfTrue="1">
      <formula>C69="Not Required"</formula>
    </cfRule>
    <cfRule type="expression" dxfId="22"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1" priority="347" stopIfTrue="1">
      <formula>$F4=0</formula>
    </cfRule>
    <cfRule type="expression" dxfId="20" priority="348" stopIfTrue="1">
      <formula>$H4=0</formula>
    </cfRule>
    <cfRule type="expression" dxfId="19" priority="349" stopIfTrue="1">
      <formula>$H4=1</formula>
    </cfRule>
  </conditionalFormatting>
  <conditionalFormatting sqref="C69 A69">
    <cfRule type="expression" dxfId="18" priority="11" stopIfTrue="1">
      <formula>IF(AND($F$69=1,$G$69=1),TRUE,FALSE)</formula>
    </cfRule>
  </conditionalFormatting>
  <conditionalFormatting sqref="A29:A32">
    <cfRule type="expression" dxfId="17" priority="2" stopIfTrue="1">
      <formula>$F29=0</formula>
    </cfRule>
    <cfRule type="expression" dxfId="16" priority="3" stopIfTrue="1">
      <formula>$H29=0</formula>
    </cfRule>
    <cfRule type="expression" dxfId="15" priority="4" stopIfTrue="1">
      <formula>$H29=1</formula>
    </cfRule>
  </conditionalFormatting>
  <conditionalFormatting sqref="B65">
    <cfRule type="expression" dxfId="14" priority="1" stopIfTrue="1">
      <formula>IF(F65=0,TRUE)</formula>
    </cfRule>
  </conditionalFormatting>
  <conditionalFormatting sqref="A5:A13">
    <cfRule type="expression" dxfId="13" priority="49" stopIfTrue="1">
      <formula>$F5=0</formula>
    </cfRule>
    <cfRule type="expression" dxfId="12" priority="50" stopIfTrue="1">
      <formula>AND($F5=1,$G5=0)</formula>
    </cfRule>
    <cfRule type="expression" dxfId="11"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5"/>
    </row>
    <row r="2" spans="1:6">
      <c r="A2" s="29"/>
      <c r="B2" s="147"/>
      <c r="C2" s="147"/>
      <c r="D2"/>
      <c r="E2" s="30"/>
    </row>
    <row r="3" spans="1:6">
      <c r="A3" s="29"/>
      <c r="B3" s="147"/>
      <c r="C3" s="147"/>
      <c r="D3" s="147"/>
      <c r="E3" s="30"/>
    </row>
    <row r="4" spans="1:6" ht="15.75" customHeight="1">
      <c r="A4" s="29"/>
      <c r="B4" s="439" t="s">
        <v>921</v>
      </c>
      <c r="C4" s="439"/>
      <c r="D4" s="439"/>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2" t="str">
        <f ca="1">OFFSET(L!$C$1,MATCH("General"&amp;"Cpy",L!$A:$A,0)-1,SL,,)</f>
        <v>© 2020 Responsible Minerals Initiative. All rights reserved.</v>
      </c>
      <c r="C1001" s="442"/>
      <c r="D1001" s="442"/>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402" activePane="bottomLeft" state="frozen"/>
      <selection activeCell="A4" sqref="A4"/>
      <selection pane="bottomLeft" activeCell="C424" sqref="C424"/>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0" priority="21" stopIfTrue="1" operator="equal">
      <formula>"Yes"</formula>
    </cfRule>
  </conditionalFormatting>
  <conditionalFormatting sqref="K5">
    <cfRule type="cellIs" dxfId="9" priority="5" stopIfTrue="1" operator="equal">
      <formula>"Yes"</formula>
    </cfRule>
  </conditionalFormatting>
  <conditionalFormatting sqref="J293:J294">
    <cfRule type="cellIs" dxfId="8" priority="3" stopIfTrue="1" operator="equal">
      <formula>"Yes"</formula>
    </cfRule>
  </conditionalFormatting>
  <conditionalFormatting sqref="J353:J354">
    <cfRule type="cellIs" dxfId="7" priority="2" stopIfTrue="1" operator="equal">
      <formula>"Yes"</formula>
    </cfRule>
  </conditionalFormatting>
  <conditionalFormatting sqref="J484:J485">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060324a1-f66f-4c36-a8ec-beadbf2f4219"/>
    <ds:schemaRef ds:uri="http://schemas.microsoft.com/office/2006/metadata/properties"/>
    <ds:schemaRef ds:uri="http://schemas.microsoft.com/office/infopath/2007/PartnerControls"/>
    <ds:schemaRef ds:uri="http://purl.org/dc/dcmitype/"/>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Mentekidis, Jim</cp:lastModifiedBy>
  <cp:lastPrinted>2015-04-21T20:47:43Z</cp:lastPrinted>
  <dcterms:created xsi:type="dcterms:W3CDTF">2010-06-21T21:00:23Z</dcterms:created>
  <dcterms:modified xsi:type="dcterms:W3CDTF">2020-05-29T13:39:27Z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