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R:\COMPLIANCE DOCs\1_CONFLICT MINERALS\"/>
    </mc:Choice>
  </mc:AlternateContent>
  <xr:revisionPtr revIDLastSave="0" documentId="8_{C5A4F17D-024E-4237-A96D-0DA2E1D5841E}"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c r="E6" i="5"/>
  <c r="S6" i="5"/>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5" i="5"/>
  <c r="E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7" i="5"/>
  <c r="B8"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<sst xmlns="http://schemas.openxmlformats.org/spreadsheetml/2006/main" count="22504" uniqueCount="15866">
  <si>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</si>
  <si>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</si>
  <si>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</si>
  <si>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</si>
  <si>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</si>
  <si>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</si>
  <si>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</si>
  <si>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</si>
  <si>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</si>
  <si>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</si>
  <si>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</si>
  <si>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</si>
  <si>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</si>
  <si>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</si>
  <si>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</si>
  <si>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</si>
  <si>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</si>
  <si>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</si>
  <si>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</si>
  <si>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</si>
  <si>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</si>
  <si>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</si>
  <si>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</si>
  <si>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</si>
  <si>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</si>
  <si>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</si>
  <si>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</si>
  <si>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</si>
  <si>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</si>
  <si>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</si>
  <si>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</si>
  <si>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</si>
  <si>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</si>
  <si>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</si>
  <si>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</si>
  <si>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</si>
  <si>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</si>
  <si>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</si>
  <si>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</si>
  <si>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</si>
  <si>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</si>
  <si>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</si>
  <si>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</si>
  <si>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</si>
  <si>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</si>
  <si>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</si>
  <si>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</si>
  <si>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</si>
  <si>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</si>
  <si>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</si>
  <si>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</si>
  <si>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</si>
  <si>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</si>
  <si>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</si>
  <si>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</si>
  <si>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</si>
  <si>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</si>
  <si>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</si>
  <si>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</si>
  <si>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</si>
  <si>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</si>
  <si>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</si>
  <si>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</si>
  <si>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</si>
  <si>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</si>
  <si>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</si>
  <si>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</si>
  <si>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</si>
  <si>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</si>
  <si>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</si>
  <si>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</si>
  <si>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</si>
  <si>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</si>
  <si>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</si>
  <si>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</si>
  <si>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</si>
  <si>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</si>
  <si>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</si>
  <si>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</si>
  <si>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</si>
  <si>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</si>
  <si>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</si>
  <si>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</si>
  <si>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</si>
  <si>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</si>
  <si>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</si>
  <si>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</si>
  <si>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</si>
  <si>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</si>
  <si>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</si>
  <si>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</si>
  <si>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</si>
  <si>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</si>
  <si>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</si>
  <si>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</si>
  <si>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</si>
  <si>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</si>
  <si>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</si>
  <si>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</si>
  <si>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</si>
  <si>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</si>
  <si>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</si>
  <si>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</si>
  <si>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</si>
  <si>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</si>
  <si>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</si>
  <si>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</si>
  <si>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</si>
  <si>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</si>
  <si>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</si>
  <si>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</si>
  <si>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</si>
  <si>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</si>
  <si>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</si>
  <si>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</si>
  <si>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</si>
  <si>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</si>
  <si>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</si>
  <si>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</si>
  <si>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</si>
  <si>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</si>
  <si>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</si>
  <si>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</si>
  <si>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</si>
  <si>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</si>
  <si>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</si>
  <si>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</si>
  <si>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</si>
  <si>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</si>
  <si>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</si>
  <si>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</si>
  <si>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</si>
  <si>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</si>
  <si>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</si>
  <si>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</si>
  <si>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</si>
  <si>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</si>
  <si>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</si>
  <si>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</si>
  <si>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</si>
  <si>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</si>
  <si>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</si>
  <si>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</si>
  <si>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</si>
  <si>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</si>
  <si>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</si>
  <si>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</si>
  <si>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</si>
  <si>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</si>
  <si>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</si>
  <si>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</si>
  <si>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</si>
  <si>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</si>
  <si>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</si>
  <si>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</si>
  <si>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</si>
  <si>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</si>
  <si>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</si>
  <si>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</si>
  <si>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</si>
  <si>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</si>
  <si>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</si>
  <si>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</si>
  <si>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</si>
  <si>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</si>
  <si>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</si>
  <si>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</si>
  <si>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</si>
  <si>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</si>
  <si>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</si>
  <si>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</si>
  <si>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</si>
  <si>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</si>
  <si>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</si>
  <si>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</si>
  <si>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</si>
  <si>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</si>
  <si>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</si>
  <si>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</si>
  <si>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</si>
  <si>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</si>
  <si>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</si>
  <si>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</si>
  <si>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</si>
  <si>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</si>
  <si>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</si>
  <si>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</si>
  <si>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</si>
  <si>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</si>
  <si>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</si>
  <si>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</si>
  <si>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</si>
  <si>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</si>
  <si>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</si>
  <si>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</si>
  <si>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</si>
  <si>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</si>
  <si>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</si>
  <si>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</si>
  <si>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</si>
  <si>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</si>
  <si>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</si>
  <si>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</si>
  <si>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</si>
  <si>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</si>
  <si>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</si>
  <si>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</si>
  <si>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</si>
  <si>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</si>
  <si>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</si>
  <si>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</si>
  <si>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</si>
  <si>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</si>
  <si>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</si>
  <si>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</si>
  <si>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</si>
  <si>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</si>
  <si>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</si>
  <si>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</si>
  <si>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</si>
  <si>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</si>
  <si>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</si>
  <si>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</si>
  <si>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</si>
  <si>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</si>
  <si>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</si>
  <si>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</si>
  <si>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</si>
  <si>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</si>
  <si>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</si>
  <si>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</si>
  <si>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</si>
  <si>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</si>
  <si>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</si>
  <si>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</si>
  <si>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</si>
  <si>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</si>
  <si>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</si>
  <si>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</si>
  <si>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</si>
  <si>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</si>
  <si>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</si>
  <si>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</si>
  <si>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</si>
  <si>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</si>
  <si>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</si>
  <si>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</si>
  <si>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</si>
  <si>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</si>
  <si>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</si>
  <si>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</si>
  <si>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</si>
  <si>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</si>
  <si>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</si>
  <si>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</si>
  <si>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</si>
  <si>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</si>
  <si>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</si>
  <si>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</si>
  <si>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</si>
  <si>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</si>
  <si>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</si>
  <si>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</si>
  <si>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</si>
  <si>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</si>
  <si>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</si>
  <si>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</si>
  <si>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</si>
  <si>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</si>
  <si>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</si>
  <si>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</si>
  <si>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</si>
  <si>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</si>
  <si>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</si>
  <si>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</si>
  <si>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</si>
  <si>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</si>
  <si>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</si>
  <si>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</si>
  <si>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</si>
  <si>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</si>
  <si>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</si>
  <si>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</si>
  <si>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</si>
  <si>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</si>
  <si>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</si>
  <si>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</si>
  <si>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</si>
  <si>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</si>
  <si>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</si>
  <si>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</si>
  <si>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</si>
  <si>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</si>
  <si>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</si>
  <si>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</si>
  <si>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</si>
  <si>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</si>
  <si>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</si>
  <si>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</si>
  <si>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</si>
  <si>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</si>
  <si>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</si>
  <si>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</si>
  <si>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</si>
  <si>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</si>
  <si>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</si>
  <si>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</si>
  <si>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</si>
  <si>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</si>
  <si>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</si>
  <si>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</si>
  <si>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</si>
  <si>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</si>
  <si>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</si>
  <si>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</si>
  <si>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</si>
  <si>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</si>
  <si>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</si>
  <si>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</si>
  <si>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</si>
  <si>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</si>
  <si>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</si>
  <si>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</si>
  <si>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</si>
  <si>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</si>
  <si>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</si>
  <si>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</si>
  <si>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</si>
  <si>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</si>
  <si>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</si>
  <si>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</si>
  <si>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</si>
  <si>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</si>
  <si>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</si>
  <si>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</si>
  <si>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</si>
  <si>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</si>
  <si>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</si>
  <si>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</si>
  <si>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</si>
  <si>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</si>
  <si>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</si>
  <si>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</si>
  <si>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</si>
  <si>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</si>
  <si>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</si>
  <si>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</si>
  <si>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</si>
  <si>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</si>
  <si>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</si>
  <si>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</si>
  <si>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</si>
  <si>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</si>
  <si>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</si>
  <si>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</si>
  <si>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</si>
  <si>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</si>
  <si>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</si>
  <si>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</si>
  <si>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</si>
  <si>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</si>
  <si>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</si>
  <si>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</si>
  <si>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</si>
  <si>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</si>
  <si>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</si>
  <si>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</si>
  <si>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</si>
  <si>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</si>
  <si>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</si>
  <si>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</si>
  <si>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</si>
  <si>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</si>
  <si>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</si>
  <si>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</si>
  <si>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</si>
  <si>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</si>
  <si>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</si>
  <si>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</si>
  <si>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</si>
  <si>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</si>
  <si>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</si>
  <si>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</si>
  <si>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</si>
  <si>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</si>
  <si>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</si>
  <si>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</si>
  <si>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</si>
  <si>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</si>
  <si>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</si>
  <si>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</si>
  <si>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</si>
  <si>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</si>
  <si>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</si>
  <si>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</si>
  <si>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</si>
  <si>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</si>
  <si>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</si>
  <si>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</si>
  <si>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</si>
  <si>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</si>
  <si>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</si>
  <si>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</si>
  <si>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</si>
  <si>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</si>
  <si>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</si>
  <si>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</si>
  <si>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</si>
  <si>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</si>
  <si>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</si>
  <si>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</si>
  <si>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</si>
  <si>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</si>
  <si>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</si>
  <si>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</si>
  <si>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</si>
  <si>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</si>
  <si>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</si>
  <si>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</si>
  <si>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</si>
  <si>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</si>
  <si>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</si>
  <si>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</si>
  <si>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</si>
  <si>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</si>
  <si>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</si>
  <si>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</si>
  <si>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</si>
  <si>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</si>
  <si>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</si>
  <si>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</si>
  <si>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</si>
  <si>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</si>
  <si>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</si>
  <si>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</si>
  <si>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</si>
  <si>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</si>
  <si>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</si>
  <si>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</si>
  <si>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</si>
  <si>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</si>
  <si>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</si>
  <si>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</si>
  <si>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</si>
  <si>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</si>
  <si>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</si>
  <si>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</si>
  <si>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</si>
  <si>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</si>
  <si>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</si>
  <si>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</si>
  <si>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</si>
  <si>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</si>
  <si>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</si>
  <si>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</si>
  <si>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</si>
  <si>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</si>
  <si>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</si>
  <si>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</si>
  <si>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</si>
  <si>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</si>
  <si>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</si>
  <si>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</si>
  <si>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</si>
  <si>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</si>
  <si>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</si>
  <si>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</si>
  <si>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</si>
  <si>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</si>
  <si>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</si>
  <si>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</si>
  <si>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</si>
  <si>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</si>
  <si>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</si>
  <si>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</si>
  <si>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</si>
  <si>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</si>
  <si>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</si>
  <si>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</si>
  <si>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</si>
  <si>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</si>
  <si>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</si>
  <si>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</si>
  <si>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</si>
  <si>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</si>
  <si>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</si>
  <si>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</si>
  <si>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</si>
  <si>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</si>
  <si>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</si>
  <si>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</si>
  <si>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</si>
  <si>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</si>
  <si>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</si>
  <si>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</si>
  <si>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</si>
  <si>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</si>
  <si>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</si>
  <si>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</si>
  <si>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</si>
  <si>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</si>
  <si>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</si>
  <si>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</si>
  <si>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</si>
  <si>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</si>
  <si>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</si>
  <si>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</si>
  <si>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</si>
  <si>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</si>
  <si>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</si>
  <si>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</si>
  <si>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</si>
  <si>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</si>
  <si>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</si>
  <si>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</si>
  <si>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</si>
  <si>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</si>
  <si>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</si>
  <si>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</si>
  <si>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</si>
  <si>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</si>
  <si>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</si>
  <si>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</si>
  <si>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</si>
  <si>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</si>
  <si>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</si>
  <si>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</si>
  <si>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</si>
  <si>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</si>
  <si>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</si>
  <si>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</si>
  <si>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</si>
  <si>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</si>
  <si>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</si>
  <si>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</si>
  <si>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</si>
  <si>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</si>
  <si>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</si>
  <si>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</si>
  <si>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</si>
  <si>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</si>
  <si>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</si>
  <si>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</si>
  <si>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</si>
  <si>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</si>
  <si>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</si>
  <si>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</si>
  <si>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</si>
  <si>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</si>
  <si>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</si>
  <si>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</si>
  <si>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</si>
  <si>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</si>
  <si>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</si>
  <si>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</si>
  <si>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</si>
  <si>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</si>
  <si>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</si>
  <si>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</si>
  <si>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</si>
  <si>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</si>
  <si>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</si>
  <si>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</si>
  <si>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</si>
  <si>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</si>
  <si>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</si>
  <si>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</si>
  <si>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</si>
  <si>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</si>
  <si>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</si>
  <si>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</si>
  <si>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</si>
  <si>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</si>
  <si>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</si>
  <si>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</si>
  <si>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</si>
  <si>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</si>
  <si>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</si>
  <si>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</si>
  <si>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</si>
  <si>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</si>
  <si>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</si>
  <si>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</si>
  <si>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</si>
  <si>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</si>
  <si>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</si>
  <si>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</si>
  <si>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</si>
  <si>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</si>
  <si>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</si>
  <si>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</si>
  <si>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</si>
  <si>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</si>
  <si>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</si>
  <si>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</si>
  <si>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</si>
  <si>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</si>
  <si>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</si>
  <si>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</si>
  <si>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</si>
  <si>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</si>
  <si>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</si>
  <si>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</si>
  <si>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</si>
  <si>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</si>
  <si>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</si>
  <si>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</si>
  <si>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</si>
  <si>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</si>
  <si>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</si>
  <si>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</si>
  <si>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</si>
  <si>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</si>
  <si>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</si>
  <si>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</si>
  <si>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</si>
  <si>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</si>
  <si>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</si>
  <si>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</si>
  <si>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</si>
  <si>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</si>
  <si>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</si>
  <si>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</si>
  <si>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</si>
  <si>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</si>
  <si>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</si>
  <si>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</si>
  <si>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</si>
  <si>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</si>
  <si>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</si>
  <si>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</si>
  <si>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</si>
  <si>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</si>
  <si>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</si>
  <si>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</si>
  <si>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</si>
  <si>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</si>
  <si>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</si>
  <si>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</si>
  <si>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</si>
  <si>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</si>
  <si>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</si>
  <si>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</si>
  <si>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</si>
  <si>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</si>
  <si>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</si>
  <si>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</si>
  <si>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</si>
  <si>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</si>
  <si>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</si>
  <si>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</si>
  <si>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</si>
  <si>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</si>
  <si>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</si>
  <si>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</si>
  <si>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</si>
  <si>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</si>
  <si>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</si>
  <si>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</si>
  <si>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</si>
  <si>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</si>
  <si>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</si>
  <si>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</si>
  <si>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</si>
  <si>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</si>
  <si>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</si>
  <si>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</si>
  <si>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</si>
  <si>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</si>
  <si>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</si>
  <si>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</si>
  <si>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</si>
  <si>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</si>
  <si>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</si>
  <si>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</si>
  <si>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</si>
  <si>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</si>
  <si>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</si>
  <si>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</si>
  <si>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</si>
  <si>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</si>
  <si>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</si>
  <si>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</si>
  <si>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</si>
  <si>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</si>
  <si>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</si>
  <si>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</si>
  <si>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</si>
  <si>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</si>
  <si>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</si>
  <si>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</si>
  <si>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</si>
  <si>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</si>
  <si>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</si>
  <si>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</si>
  <si>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</si>
  <si>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</si>
  <si>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</si>
  <si>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</si>
  <si>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</si>
  <si>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</si>
  <si>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</si>
  <si>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</si>
  <si>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</si>
  <si>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</si>
  <si>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</si>
  <si>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</si>
  <si>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</si>
  <si>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</si>
  <si>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</si>
  <si>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</si>
  <si>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</si>
  <si>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</si>
  <si>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</si>
  <si>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</si>
  <si>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</si>
  <si>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</si>
  <si>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</si>
  <si>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</si>
  <si>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</si>
  <si>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</si>
  <si>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</si>
  <si>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</si>
  <si>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</si>
  <si>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</si>
  <si>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</si>
  <si>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</si>
  <si>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</si>
  <si>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</si>
  <si>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</si>
  <si>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</si>
  <si>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</si>
  <si>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</si>
  <si>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</si>
  <si>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</si>
  <si>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</si>
  <si>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</si>
  <si>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</si>
  <si>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</si>
  <si>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</si>
  <si>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</si>
  <si>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</si>
  <si>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</si>
  <si>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</si>
  <si>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</si>
  <si>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</si>
  <si>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</si>
  <si>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</si>
  <si>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</si>
  <si>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</si>
  <si>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</si>
  <si>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</si>
  <si>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</si>
  <si>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</si>
  <si>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</si>
  <si>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</si>
  <si>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</si>
  <si>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</si>
  <si>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</si>
  <si>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</si>
  <si>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</si>
  <si>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</si>
  <si>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</si>
  <si>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</si>
  <si>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</si>
  <si>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</si>
  <si>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</si>
  <si>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</si>
  <si>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</si>
  <si>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</si>
  <si>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</si>
  <si>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</si>
  <si>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</si>
  <si>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</si>
  <si>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</si>
  <si>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</si>
  <si>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</si>
  <si>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</si>
  <si>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</si>
  <si>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</si>
  <si>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</si>
  <si>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</si>
  <si>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</si>
  <si>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</si>
  <si>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</si>
  <si>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</si>
  <si>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</si>
  <si>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</si>
  <si>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</si>
  <si>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</si>
  <si>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</si>
  <si>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</si>
  <si>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</si>
  <si>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</si>
  <si>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</si>
  <si>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</si>
  <si>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</si>
  <si>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</si>
  <si>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</si>
  <si>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</si>
  <si>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</si>
  <si>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</si>
  <si>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</si>
  <si>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</si>
  <si>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</si>
  <si>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</si>
  <si>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</si>
  <si>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</si>
  <si>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</si>
  <si>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</si>
  <si>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</si>
  <si>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</si>
  <si>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</si>
  <si>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</si>
  <si>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</si>
  <si>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</si>
  <si>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</si>
  <si>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</si>
  <si>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</si>
  <si>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</si>
  <si>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</si>
  <si>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</si>
  <si>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</si>
  <si>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</si>
  <si>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</si>
  <si>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</si>
  <si>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</si>
  <si>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</si>
  <si>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</si>
  <si>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</si>
  <si>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</si>
  <si>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</si>
  <si>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</si>
  <si>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</si>
  <si>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</si>
  <si>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</si>
  <si>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</si>
  <si>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</si>
  <si>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</si>
  <si>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</si>
  <si>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</si>
  <si>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</si>
  <si>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</si>
  <si>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</si>
  <si>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</si>
  <si>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</si>
  <si>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</si>
  <si>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</si>
  <si>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</si>
  <si>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</si>
  <si>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</si>
  <si>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</si>
  <si>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</si>
  <si>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</si>
  <si>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</si>
  <si>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</si>
  <si>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</si>
  <si>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</si>
  <si>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</si>
  <si>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</si>
  <si>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</si>
  <si>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</si>
  <si>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</si>
  <si>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</si>
  <si>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</si>
  <si>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</si>
  <si>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</si>
  <si>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</si>
  <si>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</si>
  <si>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</si>
  <si>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</si>
  <si>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</si>
  <si>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</si>
  <si>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</si>
  <si>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</si>
  <si>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</si>
  <si>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</si>
  <si>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</si>
  <si>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</si>
  <si>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</si>
  <si>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</si>
  <si>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</si>
  <si>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</si>
  <si>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</si>
  <si>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</si>
  <si>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</si>
  <si>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</si>
  <si>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</si>
  <si>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</si>
  <si>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</si>
  <si>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</si>
  <si>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</si>
  <si>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</si>
  <si>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</si>
  <si>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</si>
  <si>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</si>
  <si>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</si>
  <si>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</si>
  <si>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</si>
  <si>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</si>
  <si>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</si>
  <si>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</si>
  <si>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</si>
  <si>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</si>
  <si>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</si>
  <si>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</si>
  <si>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</si>
  <si>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</si>
  <si>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</si>
  <si>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</si>
  <si>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</si>
  <si>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</si>
  <si>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</si>
  <si>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</si>
  <si>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</si>
  <si>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</si>
  <si>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</si>
  <si>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</si>
  <si>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</si>
  <si>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</si>
  <si>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</si>
  <si>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</si>
  <si>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</si>
  <si>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</si>
  <si>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</si>
  <si>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</si>
  <si>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</si>
  <si>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</si>
  <si>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</si>
  <si>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</si>
  <si>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</si>
  <si>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</si>
  <si>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</si>
  <si>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</si>
  <si>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</si>
  <si>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</si>
  <si>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</si>
  <si>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</si>
  <si>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</si>
  <si>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</si>
  <si>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</si>
  <si>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</si>
  <si>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</si>
  <si>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</si>
  <si>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</si>
  <si>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</si>
  <si>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</si>
  <si>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</si>
  <si>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</si>
  <si>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</si>
  <si>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</si>
  <si>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</si>
  <si>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</si>
  <si>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</si>
  <si>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</si>
  <si>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</si>
  <si>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</si>
  <si>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</si>
  <si>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</si>
  <si>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</si>
  <si>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</si>
  <si>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</si>
  <si>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</si>
  <si>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</si>
  <si>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</si>
  <si>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</si>
  <si>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</si>
  <si>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</si>
  <si>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</si>
  <si>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</si>
  <si>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</si>
  <si>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</si>
  <si>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</si>
  <si>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</si>
  <si>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</si>
  <si>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</si>
  <si>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</si>
  <si>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</si>
  <si>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</si>
  <si>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</si>
  <si>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</si>
  <si>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</si>
  <si>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</si>
  <si>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</si>
  <si>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</si>
  <si>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</si>
  <si>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</si>
  <si>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</si>
  <si>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</si>
  <si>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</si>
  <si>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</si>
  <si>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</si>
  <si>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</si>
  <si>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</si>
  <si>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</si>
  <si>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</si>
  <si>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</si>
  <si>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</si>
  <si>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</si>
  <si>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</si>
  <si>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</si>
  <si>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</si>
  <si>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</si>
  <si>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</si>
  <si>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</si>
  <si>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</si>
  <si>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</si>
  <si>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</si>
  <si>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</si>
  <si>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</si>
  <si>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</si>
  <si>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</si>
  <si>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</si>
  <si>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</si>
  <si>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</si>
  <si>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</si>
  <si>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</si>
  <si>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</si>
  <si>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</si>
  <si>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</si>
  <si>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</si>
  <si>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</si>
  <si>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</si>
  <si>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</si>
  <si>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</si>
  <si>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</si>
  <si>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</si>
  <si>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</si>
  <si>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</si>
  <si>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</si>
  <si>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</si>
  <si>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</si>
  <si>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</si>
  <si>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</si>
  <si>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</si>
  <si>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</si>
  <si>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</si>
  <si>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</si>
  <si>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</si>
  <si>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</si>
  <si>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</si>
  <si>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</si>
  <si>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</si>
  <si>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</si>
  <si>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</si>
  <si>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</si>
  <si>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</si>
  <si>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</si>
  <si>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</si>
  <si>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</si>
  <si>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</si>
  <si>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</si>
  <si>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</si>
  <si>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</si>
  <si>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</si>
  <si>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</si>
  <si>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</si>
  <si>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</si>
  <si>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</si>
  <si>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</si>
  <si>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</si>
  <si>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</si>
  <si>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</si>
  <si>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</si>
  <si>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</si>
  <si>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</si>
  <si>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</si>
  <si>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</si>
  <si>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</si>
  <si>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</si>
  <si>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</si>
  <si>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</si>
  <si>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</si>
  <si>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</si>
  <si>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</si>
  <si>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</si>
  <si>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</si>
  <si>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</si>
  <si>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</si>
  <si>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</si>
  <si>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</si>
  <si>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</si>
  <si>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</si>
  <si>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</si>
  <si>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</si>
  <si>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</si>
  <si>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</si>
  <si>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</si>
  <si>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</si>
  <si>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</si>
  <si>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</si>
  <si>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</si>
  <si>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</si>
  <si>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</si>
  <si>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</si>
  <si>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</si>
  <si>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</si>
  <si>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</si>
  <si>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</si>
  <si>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</si>
  <si>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</si>
  <si>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</si>
  <si>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</si>
  <si>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</si>
  <si>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</si>
  <si>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</si>
  <si>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</si>
  <si>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</si>
  <si>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</si>
  <si>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</si>
  <si>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</si>
  <si>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</si>
  <si>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</si>
  <si>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</si>
  <si>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</si>
  <si>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</si>
  <si>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</si>
  <si>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</si>
  <si>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</si>
  <si>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</si>
  <si>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</si>
  <si>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</si>
  <si>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</si>
  <si>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</si>
  <si>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</si>
  <si>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</si>
  <si>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</si>
  <si>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</si>
  <si>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</si>
  <si>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</si>
  <si>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</si>
  <si>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</si>
  <si>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</si>
  <si>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</si>
  <si>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</si>
  <si>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</si>
  <si>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</si>
  <si>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</si>
  <si>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</si>
  <si>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</si>
  <si>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</si>
  <si>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</si>
  <si>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</si>
  <si>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</si>
  <si>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</si>
  <si>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</si>
  <si>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</si>
  <si>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</si>
  <si>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</si>
  <si>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</si>
  <si>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</si>
  <si>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</si>
  <si>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</si>
  <si>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</si>
  <si>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</si>
  <si>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</si>
  <si>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</si>
  <si>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</si>
  <si>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</si>
  <si>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</si>
  <si>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</si>
  <si>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</si>
  <si>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</si>
  <si>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</si>
  <si>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</si>
  <si>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</si>
  <si>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</si>
  <si>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</si>
  <si>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</si>
  <si>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</si>
  <si>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</si>
  <si>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</si>
  <si>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</si>
  <si>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</si>
  <si>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</si>
  <si>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</si>
  <si>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</si>
  <si>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</si>
  <si>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</si>
  <si>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</si>
  <si>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</si>
  <si>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</si>
  <si>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</si>
  <si>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</si>
  <si>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</si>
  <si>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</si>
  <si>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</si>
  <si>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</si>
  <si>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</si>
  <si>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</si>
  <si>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</si>
  <si>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</si>
  <si>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</si>
  <si>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</si>
  <si>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</si>
  <si>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</si>
  <si>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</si>
  <si>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</si>
  <si>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</si>
  <si>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</si>
  <si>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</si>
  <si>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</si>
  <si>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</si>
  <si>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</si>
  <si>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</si>
  <si>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</si>
  <si>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</si>
  <si>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</si>
  <si>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</si>
  <si>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</si>
  <si>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</si>
  <si>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</si>
  <si>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</si>
  <si>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</si>
  <si>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</si>
  <si>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</si>
  <si>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</si>
  <si>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</si>
  <si>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</si>
  <si>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</si>
  <si>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</si>
  <si>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</si>
  <si>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</si>
  <si>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</si>
  <si>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</si>
  <si>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</si>
  <si>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</si>
  <si>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</si>
  <si>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</si>
  <si>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</si>
  <si>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</si>
  <si>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</si>
  <si>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</si>
  <si>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</si>
  <si>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</si>
  <si>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</si>
  <si>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</si>
  <si>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</si>
  <si>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</si>
  <si>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</si>
  <si>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</si>
  <si>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</si>
  <si>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</si>
  <si>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</si>
  <si>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</si>
  <si>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</si>
  <si>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</si>
  <si>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</si>
  <si>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</si>
  <si>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</si>
  <si>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</si>
  <si>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</si>
  <si>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</si>
  <si>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</si>
  <si>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</si>
  <si>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</si>
  <si>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</si>
  <si>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</si>
  <si>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</si>
  <si>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</si>
  <si>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</si>
  <si>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</si>
  <si>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</si>
  <si>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</si>
  <si>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</si>
  <si>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</si>
  <si>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</si>
  <si>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</si>
  <si>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</si>
  <si>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</si>
  <si>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</si>
  <si>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</si>
  <si>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</si>
  <si>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</si>
  <si>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</si>
  <si>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</si>
  <si>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</si>
  <si>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</si>
  <si>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</si>
  <si>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</si>
  <si>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</si>
  <si>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</si>
  <si>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</si>
  <si>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</si>
  <si>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</si>
  <si>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</si>
  <si>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</si>
  <si>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</si>
  <si>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</si>
  <si>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</si>
  <si>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</si>
  <si>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</si>
  <si>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</si>
  <si>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</si>
  <si>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</si>
  <si>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</si>
  <si>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</si>
  <si>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</si>
  <si>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</si>
  <si>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</si>
  <si>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</si>
  <si>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</si>
  <si>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</si>
  <si>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</si>
  <si>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</si>
  <si>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</si>
  <si>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</si>
  <si>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</si>
  <si>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</si>
  <si>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</si>
  <si>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</si>
  <si>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</si>
  <si>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</si>
  <si>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</si>
  <si>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</si>
  <si>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</si>
  <si>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</si>
  <si>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</si>
  <si>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</si>
  <si>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</si>
  <si>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</si>
  <si>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</si>
  <si>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</si>
  <si>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</si>
  <si>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</si>
  <si>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</si>
  <si>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</si>
  <si>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</si>
  <si>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</si>
  <si>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</si>
  <si>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</si>
  <si>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</si>
  <si>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</si>
  <si>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</si>
  <si>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</si>
  <si>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</si>
  <si>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</si>
  <si>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</si>
  <si>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</si>
  <si>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</si>
  <si>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</si>
  <si>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</si>
  <si>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</si>
  <si>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</si>
  <si>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</si>
  <si>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</si>
  <si>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</si>
  <si>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</si>
  <si>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</si>
  <si>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</si>
  <si>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</si>
  <si>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</si>
  <si>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</si>
  <si>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</si>
  <si>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</si>
  <si>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</si>
  <si>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</si>
  <si>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</si>
  <si>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</si>
  <si>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</si>
  <si>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</si>
  <si>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</si>
  <si>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</si>
  <si>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</si>
  <si>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</si>
  <si>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</si>
  <si>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</si>
  <si>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</si>
  <si>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</si>
  <si>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</si>
  <si>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</si>
  <si>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</si>
  <si>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</si>
  <si>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</si>
  <si>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</si>
  <si>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</si>
  <si>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</si>
  <si>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</si>
  <si>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</si>
  <si>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</si>
  <si>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</si>
  <si>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</si>
  <si>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</si>
  <si>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</si>
  <si>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</si>
  <si>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</si>
  <si>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</si>
  <si>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</si>
  <si>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</si>
  <si>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</si>
  <si>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</si>
  <si>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</si>
  <si>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</si>
  <si>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</si>
  <si>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</si>
  <si>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</si>
  <si>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</si>
  <si>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</si>
  <si>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</si>
  <si>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</si>
  <si>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</si>
  <si>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</si>
  <si>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</si>
  <si>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</si>
  <si>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</si>
  <si>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</si>
  <si>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</si>
  <si>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</si>
  <si>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</si>
  <si>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</si>
  <si>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</si>
  <si>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</si>
  <si>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</si>
  <si>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</si>
  <si>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</si>
  <si>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</si>
  <si>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</si>
  <si>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</si>
  <si>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</si>
  <si>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</si>
  <si>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</si>
  <si>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</si>
  <si>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</si>
  <si>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</si>
  <si>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</si>
  <si>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</si>
  <si>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</si>
  <si>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</si>
  <si>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</si>
  <si>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</si>
  <si>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</si>
  <si>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</si>
  <si>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</si>
  <si>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</si>
  <si>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</si>
  <si>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</si>
  <si>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</si>
  <si>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</si>
  <si>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</si>
  <si>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</si>
  <si>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</si>
  <si>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</si>
  <si>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</si>
  <si>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</si>
  <si>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</si>
  <si>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</si>
  <si>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</si>
  <si>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</si>
  <si>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</si>
  <si>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</si>
  <si>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</si>
  <si>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</si>
  <si>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</si>
  <si>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</si>
  <si>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</si>
  <si>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</si>
  <si>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</si>
  <si>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</si>
  <si>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</si>
  <si>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</si>
  <si>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</si>
  <si>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</si>
  <si>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</si>
  <si>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</si>
  <si>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</si>
  <si>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</si>
  <si>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</si>
  <si>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</si>
  <si>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</si>
  <si>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</si>
  <si>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</si>
  <si>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</si>
  <si>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</si>
  <si>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</si>
  <si>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</si>
  <si>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</si>
  <si>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</si>
  <si>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</si>
  <si>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</si>
  <si>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</si>
  <si>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</si>
  <si>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</si>
  <si>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</si>
  <si>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</si>
  <si>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</si>
  <si>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</si>
  <si>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</si>
  <si>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</si>
  <si>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</si>
  <si>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</si>
  <si>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</si>
  <si>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</si>
  <si>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</si>
  <si>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</si>
  <si>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</si>
  <si>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</si>
  <si>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</si>
  <si>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</si>
  <si>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</si>
  <si>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</si>
  <si>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</si>
  <si>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</si>
  <si>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</si>
  <si>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</si>
  <si>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</si>
  <si>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</si>
  <si>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</si>
  <si>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</si>
  <si>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</si>
  <si>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</si>
  <si>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</si>
  <si>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</si>
  <si>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</si>
  <si>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</si>
  <si>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</si>
  <si>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</si>
  <si>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</si>
  <si>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</si>
  <si>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</si>
  <si>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</si>
  <si>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</si>
  <si>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</si>
  <si>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</si>
  <si>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</si>
  <si>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</si>
  <si>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</si>
  <si>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</si>
  <si>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</si>
  <si>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</si>
  <si>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</si>
  <si>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</si>
  <si>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</si>
  <si>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</si>
  <si>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</si>
  <si>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</si>
  <si>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</si>
  <si>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</si>
  <si>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</si>
  <si>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</si>
  <si>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</si>
  <si>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</si>
  <si>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</si>
  <si>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</si>
  <si>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</si>
  <si>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</si>
  <si>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</si>
  <si>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</si>
  <si>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</si>
  <si>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</si>
  <si>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</si>
  <si>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</si>
  <si>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</si>
  <si>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</si>
  <si>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</si>
  <si>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</si>
  <si>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</si>
  <si>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</si>
  <si>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</si>
  <si>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</si>
  <si>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</si>
  <si>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</si>
  <si>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</si>
  <si>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</si>
  <si>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</si>
  <si>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</si>
  <si>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</si>
  <si>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</si>
  <si>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</si>
  <si>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</si>
  <si>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</si>
  <si>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</si>
  <si>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</si>
  <si>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</si>
  <si>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</si>
  <si>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</si>
  <si>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</si>
  <si>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</si>
  <si>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</si>
  <si>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</si>
  <si>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</si>
  <si>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</si>
  <si>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</si>
  <si>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</si>
  <si>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</si>
  <si>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</si>
  <si>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</si>
  <si>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</si>
  <si>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</si>
  <si>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</si>
  <si>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</si>
  <si>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</si>
  <si>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</si>
  <si>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</si>
  <si>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</si>
  <si>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</si>
  <si>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</si>
  <si>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</si>
  <si>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</si>
  <si>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</si>
  <si>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</si>
  <si>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</si>
  <si>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</si>
  <si>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</si>
  <si>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</si>
  <si>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</si>
  <si>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</si>
  <si>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</si>
  <si>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</si>
  <si>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</si>
  <si>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</si>
  <si>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</si>
  <si>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</si>
  <si>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</si>
  <si>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</si>
  <si>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</si>
  <si>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</si>
  <si>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</si>
  <si>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</si>
  <si>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</si>
  <si>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</si>
  <si>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</si>
  <si>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</si>
  <si>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</si>
  <si>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</si>
  <si>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</si>
  <si>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</si>
  <si>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</si>
  <si>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</si>
  <si>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</si>
  <si>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</si>
  <si>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</si>
  <si>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</si>
  <si>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</si>
  <si>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</si>
  <si>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</si>
  <si>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</si>
  <si>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</si>
  <si>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</si>
  <si>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</si>
  <si>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</si>
  <si>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</si>
  <si>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</si>
  <si>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</si>
  <si>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</si>
  <si>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</si>
  <si>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</si>
  <si>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</si>
  <si>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</si>
  <si>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</si>
  <si>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</si>
  <si>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</si>
  <si>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</si>
  <si>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</si>
  <si>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</si>
  <si>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</si>
  <si>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</si>
  <si>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</si>
  <si>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</si>
  <si>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</si>
  <si>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</si>
  <si>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</si>
  <si>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</si>
  <si>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</si>
  <si>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</si>
  <si>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</si>
  <si>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</si>
  <si>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</si>
  <si>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</si>
  <si>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</si>
  <si>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</si>
  <si>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</si>
  <si>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</si>
  <si>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</si>
  <si>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</si>
  <si>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</si>
  <si>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</si>
  <si>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</si>
  <si>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</si>
  <si>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</si>
  <si>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</si>
  <si>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</si>
  <si>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</si>
  <si>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</si>
  <si>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</si>
  <si>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</si>
  <si>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</si>
  <si>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</si>
  <si>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</si>
  <si>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</si>
  <si>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</si>
  <si>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</si>
  <si>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</si>
  <si>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</si>
  <si>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</si>
  <si>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</si>
  <si>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</si>
  <si>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</si>
  <si>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</si>
  <si>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</si>
  <si>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</si>
  <si>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</si>
  <si>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</si>
  <si>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</si>
  <si>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</si>
  <si>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</si>
  <si>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</si>
  <si>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</si>
  <si>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</si>
  <si>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</si>
  <si>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</si>
  <si>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</si>
  <si>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</si>
  <si>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</si>
  <si>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</si>
  <si>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</si>
  <si>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</si>
  <si>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</si>
  <si>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</si>
  <si>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</si>
  <si>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</si>
  <si>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</si>
  <si>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</si>
  <si>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</si>
  <si>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</si>
  <si>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</si>
  <si>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</si>
  <si>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</si>
  <si>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</si>
  <si>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</si>
  <si>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</si>
  <si>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</si>
  <si>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</si>
  <si>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</si>
  <si>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</si>
  <si>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</si>
  <si>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</si>
  <si>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</si>
  <si>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</si>
  <si>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</si>
  <si>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</si>
  <si>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</si>
  <si>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</si>
  <si>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</si>
  <si>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</si>
  <si>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</si>
  <si>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</si>
  <si>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</si>
  <si>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</si>
  <si>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</si>
  <si>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</si>
  <si>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</si>
  <si>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</si>
  <si>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</si>
  <si>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</si>
  <si>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</si>
  <si>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</si>
  <si>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</si>
  <si>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</si>
  <si>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</si>
  <si>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</si>
  <si>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</si>
  <si>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</si>
  <si>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</si>
  <si>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</si>
  <si>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</si>
  <si>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</si>
  <si>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</si>
  <si>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</si>
  <si>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</si>
  <si>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</si>
  <si>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</si>
  <si>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</si>
  <si>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</si>
  <si>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</si>
  <si>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</si>
  <si>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</si>
  <si>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</si>
  <si>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</si>
  <si>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</si>
  <si>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</si>
  <si>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</si>
  <si>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</si>
  <si>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</si>
  <si>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</si>
  <si>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</si>
  <si>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</si>
  <si>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</si>
  <si>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</si>
  <si>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</si>
  <si>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</si>
  <si>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</si>
  <si>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</si>
  <si>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</si>
  <si>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</si>
  <si>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</si>
  <si>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</si>
  <si>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</si>
  <si>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</si>
  <si>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</si>
  <si>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</si>
  <si>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</si>
  <si>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</si>
  <si>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</si>
  <si>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</si>
  <si>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</si>
  <si>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</si>
  <si>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</si>
  <si>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</si>
  <si>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</si>
  <si>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</si>
  <si>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</si>
  <si>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</si>
  <si>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</si>
  <si>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</si>
  <si>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</si>
  <si>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</si>
  <si>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</si>
  <si>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</si>
  <si>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</si>
  <si>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</si>
  <si>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</si>
  <si>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</si>
  <si>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</si>
  <si>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</si>
  <si>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</si>
  <si>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</si>
  <si>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</si>
  <si>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</si>
  <si>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</si>
  <si>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</si>
  <si>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</si>
  <si>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</si>
  <si>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</si>
  <si>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</si>
  <si>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</si>
  <si>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</si>
  <si>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</si>
  <si>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</si>
  <si>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</si>
  <si>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</si>
  <si>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</si>
  <si>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</si>
  <si>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</si>
  <si>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</si>
  <si>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</si>
  <si>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</si>
  <si>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</si>
  <si>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</si>
  <si>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</si>
  <si>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</si>
  <si>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</si>
  <si>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</si>
  <si>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</si>
  <si>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</si>
  <si>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</si>
  <si>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</si>
  <si>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</si>
  <si>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</si>
  <si>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</si>
  <si>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</si>
  <si>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</si>
  <si>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</si>
  <si>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</si>
  <si>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</si>
  <si>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</si>
  <si>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</si>
  <si>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</si>
  <si>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</si>
  <si>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</si>
  <si>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</si>
  <si>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</si>
  <si>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</si>
  <si>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</si>
  <si>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</si>
  <si>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</si>
  <si>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</si>
  <si>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</si>
  <si>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</si>
  <si>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</si>
  <si>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</si>
  <si>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</si>
  <si>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</si>
  <si>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</si>
  <si>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</si>
  <si>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</si>
  <si>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</si>
  <si>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</si>
  <si>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</si>
  <si>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</si>
  <si>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</si>
  <si>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</si>
  <si>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</si>
  <si>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</si>
  <si>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</si>
  <si>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</si>
  <si>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</si>
  <si>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</si>
  <si>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</si>
  <si>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</si>
  <si>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</si>
  <si>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</si>
  <si>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</si>
  <si>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</si>
  <si>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</si>
  <si>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</si>
  <si>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</si>
  <si>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</si>
  <si>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</si>
  <si>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</si>
  <si>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</si>
  <si>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</si>
  <si>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</si>
  <si>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</si>
  <si>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</si>
  <si>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</si>
  <si>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</si>
  <si>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</si>
  <si>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</si>
  <si>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</si>
  <si>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</si>
  <si>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</si>
  <si>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</si>
  <si>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</si>
  <si>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</si>
  <si>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</si>
  <si>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</si>
  <si>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</si>
  <si>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</si>
  <si>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</si>
  <si>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</si>
  <si>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</si>
  <si>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</si>
  <si>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</si>
  <si>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</si>
  <si>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</si>
  <si>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</si>
  <si>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</si>
  <si>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</si>
  <si>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</si>
  <si>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</si>
  <si>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</si>
  <si>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</si>
  <si>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</si>
  <si>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</si>
  <si>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</si>
  <si>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</si>
  <si>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</si>
  <si>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</si>
  <si>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</si>
  <si>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</si>
  <si>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</si>
  <si>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</si>
  <si>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</si>
  <si>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</si>
  <si>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</si>
  <si>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</si>
  <si>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</si>
  <si>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</si>
  <si>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</si>
  <si>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</si>
  <si>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</si>
  <si>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</si>
  <si>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</si>
  <si>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</si>
  <si>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</si>
  <si>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</si>
  <si>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</si>
  <si>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</si>
  <si>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</si>
  <si>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</si>
  <si>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</si>
  <si>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</si>
  <si>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</si>
  <si>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</si>
  <si>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</si>
  <si>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</si>
  <si>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</si>
  <si>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</si>
  <si>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</si>
  <si>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</si>
  <si>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</si>
  <si>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</si>
  <si>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</si>
  <si>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</si>
  <si>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</si>
  <si>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</si>
  <si>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</si>
  <si>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</si>
  <si>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</si>
  <si>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</si>
  <si>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</si>
  <si>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</si>
  <si>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</si>
  <si>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</si>
  <si>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</si>
  <si>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</si>
  <si>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</si>
  <si>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</si>
  <si>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</si>
  <si>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</si>
  <si>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</si>
  <si>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</si>
  <si>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</si>
  <si>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</si>
  <si>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</si>
  <si>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</si>
  <si>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</si>
  <si>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</si>
  <si>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</si>
  <si>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</si>
  <si>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</si>
  <si>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</si>
  <si>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</si>
  <si>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</si>
  <si>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</si>
  <si>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</si>
  <si>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</si>
  <si>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</si>
  <si>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</si>
  <si>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</si>
  <si>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</si>
  <si>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</si>
  <si>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</si>
  <si>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</si>
  <si>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</si>
  <si>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</si>
  <si>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</si>
  <si>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</si>
  <si>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</si>
  <si>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</si>
  <si>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</si>
  <si>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</si>
  <si>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</si>
  <si>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</si>
  <si>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</si>
  <si>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</si>
  <si>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</si>
  <si>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</si>
  <si>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</si>
  <si>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</si>
  <si>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</si>
  <si>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</si>
  <si>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</si>
  <si>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</si>
  <si>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</si>
  <si>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</si>
  <si>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</si>
  <si>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</si>
  <si>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</si>
  <si>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</si>
  <si>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</si>
  <si>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</si>
  <si>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</si>
  <si>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</si>
  <si>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</si>
  <si>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</si>
  <si>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</si>
  <si>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</si>
  <si>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</si>
  <si>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</si>
  <si>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</si>
  <si>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</si>
  <si>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</si>
  <si>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</si>
  <si>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</si>
  <si>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</si>
  <si>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</si>
  <si>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</si>
  <si>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</si>
  <si>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</si>
  <si>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</si>
  <si>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</si>
  <si>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</si>
  <si>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</si>
  <si>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</si>
  <si>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</si>
  <si>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</si>
  <si>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</si>
  <si>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</si>
  <si>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</si>
  <si>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</si>
  <si>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</si>
  <si>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</si>
  <si>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</si>
  <si>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</si>
  <si>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</si>
  <si>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</si>
  <si>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</si>
  <si>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</si>
  <si>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</si>
  <si>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</si>
  <si>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</si>
  <si>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</si>
  <si>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</si>
  <si>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</si>
  <si>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</si>
  <si>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</si>
  <si>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</si>
  <si>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</si>
  <si>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</si>
  <si>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</si>
  <si>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</si>
  <si>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</si>
  <si>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</si>
  <si>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</si>
  <si>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</si>
  <si>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</si>
  <si>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</si>
  <si>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</si>
  <si>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</si>
  <si>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</si>
  <si>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</si>
  <si>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</si>
  <si>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</si>
  <si>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</si>
  <si>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</si>
  <si>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</si>
  <si>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</si>
  <si>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</si>
  <si>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</si>
  <si>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</si>
  <si>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</si>
  <si>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</si>
  <si>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</si>
  <si>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</si>
  <si>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</si>
  <si>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</si>
  <si>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</si>
  <si>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</si>
  <si>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</si>
  <si>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</si>
  <si>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</si>
  <si>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</si>
  <si>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</si>
  <si>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</si>
  <si>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</si>
  <si>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</si>
  <si>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</si>
  <si>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</si>
  <si>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</si>
  <si>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</si>
  <si>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</si>
  <si>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</si>
  <si>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</si>
  <si>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</si>
  <si>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</si>
  <si>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</si>
  <si>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</si>
  <si>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</si>
  <si>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</si>
  <si>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</si>
  <si>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</si>
  <si>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</si>
  <si>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</si>
  <si>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</si>
  <si>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</si>
  <si>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</si>
  <si>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</si>
  <si>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</si>
  <si>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</si>
  <si>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</si>
  <si>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</si>
  <si>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</si>
  <si>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</si>
  <si>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</si>
  <si>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</si>
  <si>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</si>
  <si>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</si>
  <si>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</si>
  <si>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</si>
  <si>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</si>
  <si>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</si>
  <si>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</si>
  <si>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</si>
  <si>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</si>
  <si>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</si>
  <si>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</si>
  <si>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</si>
  <si>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</si>
  <si>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</si>
  <si>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</si>
  <si>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</si>
  <si>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</si>
  <si>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</si>
  <si>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</si>
  <si>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</si>
  <si>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</si>
  <si>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</si>
  <si>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</si>
  <si>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</si>
  <si>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</si>
  <si>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</si>
  <si>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</si>
  <si>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</si>
  <si>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</si>
  <si>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</si>
  <si>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</si>
  <si>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</si>
  <si>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</si>
  <si>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</si>
  <si>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</si>
  <si>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</si>
  <si>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</si>
  <si>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</si>
  <si>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</si>
  <si>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</si>
  <si>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</si>
  <si>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</si>
  <si>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</si>
  <si>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</si>
  <si>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</si>
  <si>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</si>
  <si>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</si>
  <si>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</si>
  <si>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</si>
  <si>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</si>
  <si>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</si>
  <si>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</si>
  <si>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</si>
  <si>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</si>
  <si>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</si>
  <si>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</si>
  <si>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</si>
  <si>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</si>
  <si>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</si>
  <si>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</si>
  <si>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</si>
  <si>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</si>
  <si>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</si>
  <si>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</si>
  <si>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</si>
  <si>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</si>
  <si>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</si>
  <si>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</si>
  <si>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</si>
  <si>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</si>
  <si>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</si>
  <si>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</si>
  <si>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</si>
  <si>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</si>
  <si>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</si>
  <si>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</si>
  <si>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</si>
  <si>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</si>
  <si>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</si>
  <si>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</si>
  <si>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</si>
  <si>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</si>
  <si>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</si>
  <si>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</si>
  <si>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</si>
  <si>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</si>
  <si>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</si>
  <si>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</si>
  <si>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</si>
  <si>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</si>
  <si>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</si>
  <si>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</si>
  <si>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</si>
  <si>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</si>
  <si>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</si>
  <si>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</si>
  <si>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</si>
  <si>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</si>
  <si>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</si>
  <si>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</si>
  <si>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</si>
  <si>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</si>
  <si>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</si>
  <si>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</si>
  <si>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</si>
  <si>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</si>
  <si>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</si>
  <si>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</si>
  <si>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</si>
  <si>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</si>
  <si>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</si>
  <si>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</si>
  <si>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</si>
  <si>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</si>
  <si>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</si>
  <si>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</si>
  <si>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</si>
  <si>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</si>
  <si>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</si>
  <si>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</si>
  <si>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</si>
  <si>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</si>
  <si>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</si>
  <si>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</si>
  <si>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</si>
  <si>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</si>
  <si>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</si>
  <si>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</si>
  <si>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</si>
  <si>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</si>
  <si>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</si>
  <si>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</si>
  <si>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</si>
  <si>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</si>
  <si>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</si>
  <si>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</si>
  <si>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</si>
  <si>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</si>
  <si>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</si>
  <si>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</si>
  <si>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</si>
  <si>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</si>
  <si>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</si>
  <si>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</si>
  <si>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</si>
  <si>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</si>
  <si>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</si>
  <si>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</si>
  <si>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</si>
  <si>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</si>
  <si>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</si>
  <si>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</si>
  <si>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</si>
  <si>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</si>
  <si>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</si>
  <si>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</si>
  <si>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</si>
  <si>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</si>
  <si>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</si>
  <si>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</si>
  <si>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</si>
  <si>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</si>
  <si>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</si>
  <si>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</si>
  <si>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</si>
  <si>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</si>
  <si>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</si>
  <si>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</si>
  <si>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</si>
  <si>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</si>
  <si>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</si>
  <si>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</si>
  <si>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</si>
  <si>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</si>
  <si>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</si>
  <si>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</si>
  <si>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</si>
  <si>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</si>
  <si>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</si>
  <si>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</si>
  <si>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</si>
  <si>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</si>
  <si>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</si>
  <si>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</si>
  <si>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</si>
  <si>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</si>
  <si>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</si>
  <si>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</si>
  <si>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</si>
  <si>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</si>
  <si>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</si>
  <si>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</si>
  <si>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</si>
  <si>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</si>
  <si>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</si>
  <si>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</si>
  <si>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</si>
  <si>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</si>
  <si>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</si>
  <si>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</si>
  <si>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</si>
  <si>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</si>
  <si>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</si>
  <si>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</si>
  <si>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</si>
  <si>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</si>
  <si>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</si>
  <si>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</si>
  <si>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</si>
  <si>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</si>
  <si>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</si>
  <si>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</si>
  <si>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</si>
  <si>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</si>
  <si>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</si>
  <si>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</si>
  <si>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</si>
  <si>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</si>
  <si>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</si>
  <si>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</si>
  <si>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</si>
  <si>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</si>
  <si>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</si>
  <si>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</si>
  <si>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</si>
  <si>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</si>
  <si>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</si>
  <si>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</si>
  <si>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</si>
  <si>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</si>
  <si>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</si>
  <si>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</si>
  <si>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</si>
  <si>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</si>
  <si>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</si>
  <si>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</si>
  <si>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</si>
  <si>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</si>
  <si>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</si>
  <si>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</si>
  <si>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</si>
  <si>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</si>
  <si>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</si>
  <si>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</si>
  <si>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</si>
  <si>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</si>
  <si>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</si>
  <si>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</si>
  <si>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</si>
  <si>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</si>
  <si>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</si>
  <si>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</si>
  <si>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</si>
  <si>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</si>
  <si>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</si>
  <si>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</si>
  <si>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</si>
  <si>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</si>
  <si>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</si>
  <si>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</si>
  <si>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</si>
  <si>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</si>
  <si>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</si>
  <si>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</si>
  <si>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</si>
  <si>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</si>
  <si>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</si>
  <si>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</si>
  <si>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</si>
  <si>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</si>
  <si>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</si>
  <si>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</si>
  <si>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</si>
  <si>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</si>
  <si>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</si>
  <si>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</si>
  <si>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</si>
  <si>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</si>
  <si>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</si>
  <si>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</si>
  <si>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</si>
  <si>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</si>
  <si>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</si>
  <si>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</si>
  <si>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</si>
  <si>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</si>
  <si>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</si>
  <si>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</si>
  <si>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</si>
  <si>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</si>
  <si>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</si>
  <si>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</si>
  <si>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</si>
  <si>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</si>
  <si>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</si>
  <si>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</si>
  <si>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</si>
  <si>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</si>
  <si>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</si>
  <si>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</si>
  <si>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</si>
  <si>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</si>
  <si>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</si>
  <si>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</si>
  <si>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</si>
  <si>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</si>
  <si>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</si>
  <si>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</si>
  <si>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</si>
  <si>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</si>
  <si>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</si>
  <si>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</si>
  <si>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</si>
  <si>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</si>
  <si>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</si>
  <si>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</si>
  <si>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</si>
  <si>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</si>
  <si>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</si>
  <si>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</si>
  <si>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</si>
  <si>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</si>
  <si>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</si>
  <si>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</si>
  <si>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</si>
  <si>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</si>
  <si>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</si>
  <si>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</si>
  <si>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</si>
  <si>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</si>
  <si>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</si>
  <si>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</si>
  <si>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</si>
  <si>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</si>
  <si>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</si>
  <si>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</si>
  <si>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</si>
  <si>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</si>
  <si>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</si>
  <si>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</si>
  <si>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</si>
  <si>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</si>
  <si>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</si>
  <si>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</si>
  <si>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</si>
  <si>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</si>
  <si>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</si>
  <si>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</si>
  <si>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</si>
  <si>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</si>
  <si>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</si>
  <si>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</si>
  <si>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</si>
  <si>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</si>
  <si>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</si>
  <si>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</si>
  <si>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</si>
  <si>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</si>
  <si>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</si>
  <si>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</si>
  <si>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</si>
  <si>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</si>
  <si>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</si>
  <si>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</si>
  <si>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</si>
  <si>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</si>
  <si>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</si>
  <si>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</si>
  <si>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</si>
  <si>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</si>
  <si>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</si>
  <si>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</si>
  <si>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</si>
  <si>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</si>
  <si>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</si>
  <si>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</si>
  <si>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</si>
  <si>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</si>
  <si>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</si>
  <si>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</si>
  <si>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</si>
  <si>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</si>
  <si>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</si>
  <si>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</si>
  <si>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</si>
  <si>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</si>
  <si>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</si>
  <si>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</si>
  <si>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</si>
  <si>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</si>
  <si>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</si>
  <si>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</si>
  <si>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</si>
  <si>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</si>
  <si>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</si>
  <si>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</si>
  <si>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</si>
  <si>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</si>
  <si>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</si>
  <si>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</si>
  <si>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</si>
  <si>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</si>
  <si>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</si>
  <si>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</si>
  <si>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</si>
  <si>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</si>
  <si>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</si>
  <si>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</si>
  <si>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</si>
  <si>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</si>
  <si>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</si>
  <si>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</si>
  <si>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</si>
  <si>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</si>
  <si>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</si>
  <si>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</si>
  <si>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</si>
  <si>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</si>
  <si>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</si>
  <si>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</si>
  <si>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</si>
  <si>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</si>
  <si>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</si>
  <si>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</si>
  <si>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</si>
  <si>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</si>
  <si>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</si>
  <si>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</si>
  <si>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</si>
  <si>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</si>
  <si>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</si>
  <si>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</si>
  <si>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</si>
  <si>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</si>
  <si>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</si>
  <si>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</si>
  <si>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</si>
  <si>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</si>
  <si>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</si>
  <si>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</si>
  <si>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</si>
  <si>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</si>
  <si>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</si>
  <si>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</si>
  <si>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</si>
  <si>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</si>
  <si>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</si>
  <si>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</si>
  <si>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</si>
  <si>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</si>
  <si>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</si>
  <si>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</si>
  <si>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</si>
  <si>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</si>
  <si>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</si>
  <si>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</si>
  <si>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</si>
  <si>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</si>
  <si>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</si>
  <si>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</si>
  <si>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</si>
  <si>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</si>
  <si>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</si>
  <si>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</si>
  <si>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</si>
  <si>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</si>
  <si>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</si>
  <si>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</si>
  <si>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</si>
  <si>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</si>
  <si>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</si>
  <si>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</si>
  <si>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</si>
  <si>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</si>
  <si>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</si>
  <si>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</si>
  <si>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</si>
  <si>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</si>
  <si>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</si>
  <si>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</si>
  <si>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</si>
  <si>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</si>
  <si>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</si>
  <si>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</si>
  <si>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</si>
  <si>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</si>
  <si>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</si>
  <si>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</si>
  <si>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</si>
  <si>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</si>
  <si>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</si>
  <si>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</si>
  <si>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</si>
  <si>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</si>
  <si>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</si>
  <si>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</si>
  <si>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</si>
  <si>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</si>
  <si>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</si>
  <si>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</si>
  <si>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</si>
  <si>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</si>
  <si>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</si>
  <si>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</si>
  <si>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</si>
  <si>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</si>
  <si>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</si>
  <si>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</si>
  <si>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</si>
  <si>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</si>
  <si>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</si>
  <si>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</si>
  <si>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</si>
  <si>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</si>
  <si>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</si>
  <si>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</si>
  <si>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</si>
  <si>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</si>
  <si>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</si>
  <si>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</si>
  <si>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</si>
  <si>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</si>
  <si>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</si>
  <si>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</si>
  <si>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</si>
  <si>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</si>
  <si>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</si>
  <si>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</si>
  <si>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</si>
  <si>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</si>
  <si>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</si>
  <si>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</si>
  <si>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</si>
  <si>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</si>
  <si>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</si>
  <si>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</si>
  <si>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</si>
  <si>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</si>
  <si>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</si>
  <si>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</si>
  <si>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</si>
  <si>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</si>
  <si>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</si>
  <si>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</si>
  <si>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</si>
  <si>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</si>
  <si>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</si>
  <si>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</si>
  <si>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</si>
  <si>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</si>
  <si>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</si>
  <si>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</si>
  <si>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</si>
  <si>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</si>
  <si>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</si>
  <si>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</si>
  <si>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</si>
  <si>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</si>
  <si>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</si>
  <si>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</si>
  <si>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</si>
  <si>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</si>
  <si>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</si>
  <si>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</si>
  <si>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</si>
  <si>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</si>
  <si>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</si>
  <si>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</si>
  <si>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</si>
  <si>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</si>
  <si>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</si>
  <si>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</si>
  <si>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</si>
  <si>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</si>
  <si>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</si>
  <si>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</si>
  <si>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</si>
  <si>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</si>
  <si>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</si>
  <si>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</si>
  <si>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</si>
  <si>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</si>
  <si>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</si>
  <si>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</si>
  <si>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</si>
  <si>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</si>
  <si>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</si>
  <si>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</si>
  <si>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</si>
  <si>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</si>
  <si>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</si>
  <si>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</si>
  <si>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</si>
  <si>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</si>
  <si>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</si>
  <si>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</si>
  <si>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</si>
  <si>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</si>
  <si>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</si>
  <si>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</si>
  <si>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</si>
  <si>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</si>
  <si>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</si>
  <si>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</si>
  <si>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</si>
  <si>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</si>
  <si>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</si>
  <si>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</si>
  <si>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</si>
  <si>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</si>
  <si>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</si>
  <si>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</si>
  <si>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</si>
  <si>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</si>
  <si>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</si>
  <si>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</si>
  <si>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</si>
  <si>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</si>
  <si>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</si>
  <si>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</si>
  <si>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</si>
  <si>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</si>
  <si>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</si>
  <si>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</si>
  <si>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</si>
  <si>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</si>
  <si>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</si>
  <si>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</si>
  <si>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</si>
  <si>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</si>
  <si>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</si>
  <si>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</si>
  <si>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</si>
  <si>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</si>
  <si>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</si>
  <si>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</si>
  <si>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</si>
  <si>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</si>
  <si>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</si>
  <si>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</si>
  <si>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</si>
  <si>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</si>
  <si>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</si>
  <si>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</si>
  <si>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</si>
  <si>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</si>
  <si>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</si>
  <si>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</si>
  <si>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</si>
  <si>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</si>
  <si>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</si>
  <si>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</si>
  <si>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</si>
  <si>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</si>
  <si>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</si>
  <si>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</si>
  <si>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</si>
  <si>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</si>
  <si>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</si>
  <si>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</si>
  <si>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</si>
  <si>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</si>
  <si>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</si>
  <si>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</si>
  <si>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</si>
  <si>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</si>
  <si>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</si>
  <si>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</si>
  <si>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</si>
  <si>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</si>
  <si>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</si>
  <si>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</si>
  <si>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</si>
  <si>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</si>
  <si>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</si>
  <si>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</si>
  <si>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</si>
  <si>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</si>
  <si>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</si>
  <si>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</si>
  <si>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</si>
  <si>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</si>
  <si>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</si>
  <si>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</si>
  <si>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</si>
  <si>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</si>
  <si>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</si>
  <si>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</si>
  <si>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</si>
  <si>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</si>
  <si>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</si>
  <si>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</si>
  <si>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</si>
  <si>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</si>
  <si>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</si>
  <si>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</si>
  <si>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</si>
  <si>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</si>
  <si>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</si>
  <si>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</si>
  <si>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</si>
  <si>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</si>
  <si>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</si>
  <si>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</si>
  <si>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</si>
  <si>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</si>
  <si>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</si>
  <si>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</si>
  <si>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</si>
  <si>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</si>
  <si>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</si>
  <si>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</si>
  <si>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</si>
  <si>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</si>
  <si>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</si>
  <si>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</si>
  <si>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</si>
  <si>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</si>
  <si>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</si>
  <si>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</si>
  <si>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</si>
  <si>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</si>
  <si>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</si>
  <si>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</si>
  <si>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</si>
  <si>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</si>
  <si>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</si>
  <si>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</si>
  <si>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</si>
  <si>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</si>
  <si>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</si>
  <si>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</si>
  <si>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</si>
  <si>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</si>
  <si>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</si>
  <si>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</si>
  <si>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</si>
  <si>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</si>
  <si>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</si>
  <si>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</si>
  <si>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</si>
  <si>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</si>
  <si>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</si>
  <si>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</si>
  <si>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</si>
  <si>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</si>
  <si>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</si>
  <si>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</si>
  <si>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</si>
  <si>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</si>
  <si>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</si>
  <si>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</si>
  <si>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</si>
  <si>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</si>
  <si>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</si>
  <si>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</si>
  <si>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</si>
  <si>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</si>
  <si>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</si>
  <si>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</si>
  <si>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</si>
  <si>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</si>
  <si>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</si>
  <si>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</si>
  <si>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</si>
  <si>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</si>
  <si>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</si>
  <si>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</si>
  <si>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</si>
  <si>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</si>
  <si>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</si>
  <si>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</si>
  <si>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</si>
  <si>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</si>
  <si>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</si>
  <si>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</si>
  <si>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</si>
  <si>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</si>
  <si>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</si>
  <si>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</si>
  <si>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</si>
  <si>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</si>
  <si>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</si>
  <si>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</si>
  <si>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</si>
  <si>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</si>
  <si>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</si>
  <si>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</si>
  <si>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</si>
  <si>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</si>
  <si>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</si>
  <si>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</si>
  <si>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</si>
  <si>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</si>
  <si>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</si>
  <si>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</si>
  <si>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</si>
  <si>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</si>
  <si>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</si>
  <si>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</si>
  <si>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</si>
  <si>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</si>
  <si>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</si>
  <si>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</si>
  <si>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</si>
  <si>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</si>
  <si>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</si>
  <si>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</si>
  <si>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</si>
  <si>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</si>
  <si>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</si>
  <si>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</si>
  <si>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</si>
  <si>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</si>
  <si>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</si>
  <si>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</si>
  <si>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</si>
  <si>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</si>
  <si>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</si>
  <si>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</si>
  <si>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</si>
  <si>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</si>
  <si>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</si>
  <si>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</si>
  <si>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</si>
  <si>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</si>
  <si>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</si>
  <si>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</si>
  <si>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</si>
  <si>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</si>
  <si>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</si>
  <si>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</si>
  <si>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</si>
  <si>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</si>
  <si>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</si>
  <si>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</si>
  <si>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</si>
  <si>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</si>
  <si>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</si>
  <si>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</si>
  <si>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</si>
  <si>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</si>
  <si>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</si>
  <si>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</si>
  <si>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</si>
  <si>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</si>
  <si>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</si>
  <si>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</si>
  <si>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</si>
  <si>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</si>
  <si>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</si>
  <si>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</si>
  <si>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</si>
  <si>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</si>
  <si>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</si>
  <si>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</si>
  <si>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</si>
  <si>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</si>
  <si>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</si>
  <si>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</si>
  <si>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</si>
  <si>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</si>
  <si>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</si>
  <si>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</si>
  <si>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</si>
  <si>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</si>
  <si>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</si>
  <si>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</si>
  <si>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</si>
  <si>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</si>
  <si>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</si>
  <si>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</si>
  <si>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</si>
  <si>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</si>
  <si>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</si>
  <si>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</si>
  <si>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</si>
  <si>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</si>
  <si>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</si>
  <si>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</si>
  <si>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</si>
  <si>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</si>
  <si>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</si>
  <si>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</si>
  <si>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</si>
  <si>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</si>
  <si>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</si>
  <si>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</si>
  <si>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</si>
  <si>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</si>
  <si>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</si>
  <si>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</si>
  <si>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</si>
  <si>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</si>
  <si>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</si>
  <si>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</si>
  <si>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</si>
  <si>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</si>
  <si>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</si>
  <si>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</si>
  <si>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</si>
  <si>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</si>
  <si>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</si>
  <si>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</si>
  <si>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</si>
  <si>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</si>
  <si>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</si>
  <si>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</si>
  <si>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</si>
  <si>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</si>
  <si>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</si>
  <si>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</si>
  <si>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</si>
  <si>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</si>
  <si>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</si>
  <si>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</si>
  <si>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</si>
  <si>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</si>
  <si>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</si>
  <si>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</si>
  <si>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</si>
  <si>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</si>
  <si>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</si>
  <si>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</si>
  <si>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</si>
  <si>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</si>
  <si>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</si>
  <si>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</si>
  <si>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</si>
  <si>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</si>
  <si>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</si>
  <si>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</si>
  <si>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</si>
  <si>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</si>
  <si>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</si>
  <si>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</si>
  <si>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</si>
  <si>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</si>
  <si>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</si>
  <si>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</si>
  <si>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</si>
  <si>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</si>
  <si>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</si>
  <si>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</si>
  <si>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</si>
  <si>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</si>
  <si>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</si>
  <si>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</si>
  <si>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</si>
  <si>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</si>
  <si>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</si>
  <si>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</si>
  <si>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</si>
  <si>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</si>
  <si>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</si>
  <si>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</si>
  <si>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</si>
  <si>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</si>
  <si>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</si>
  <si>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</si>
  <si>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</si>
  <si>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</si>
  <si>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</si>
  <si>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</si>
  <si>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</si>
  <si>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</si>
  <si>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</si>
  <si>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</si>
  <si>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</si>
  <si>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</si>
  <si>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</si>
  <si>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</si>
  <si>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</si>
  <si>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</si>
  <si>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</si>
  <si>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</si>
  <si>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</si>
  <si>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</si>
  <si>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</si>
  <si>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</si>
  <si>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</si>
  <si>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</si>
  <si>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</si>
  <si>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</si>
  <si>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</si>
  <si>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</si>
  <si>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</si>
  <si>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</si>
  <si>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</si>
  <si>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</si>
  <si>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</si>
  <si>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</si>
  <si>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</si>
  <si>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</si>
  <si>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</si>
  <si>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</si>
  <si>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</si>
  <si>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</si>
  <si>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</si>
  <si>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</si>
  <si>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</si>
  <si>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</si>
  <si>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</si>
  <si>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</si>
  <si>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</si>
  <si>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</si>
  <si>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</si>
  <si>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</si>
  <si>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</si>
  <si>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</si>
  <si>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</si>
  <si>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</si>
  <si>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</si>
  <si>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</si>
  <si>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</si>
  <si>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</si>
  <si>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</si>
  <si>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</si>
  <si>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</si>
  <si>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</si>
  <si>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</si>
  <si>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</si>
  <si>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</si>
  <si>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</si>
  <si>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</si>
  <si>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</si>
  <si>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</si>
  <si>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</si>
  <si>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</si>
  <si>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</si>
  <si>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</si>
  <si>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</si>
  <si>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</si>
  <si>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</si>
  <si>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</si>
  <si>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</si>
  <si>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</si>
  <si>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</si>
  <si>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</si>
  <si>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</si>
  <si>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</si>
  <si>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</si>
  <si>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</si>
  <si>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</si>
  <si>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</si>
  <si>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</si>
  <si>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</si>
  <si>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</si>
  <si>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</si>
  <si>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</si>
  <si>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</si>
  <si>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</si>
  <si>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</si>
  <si>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</si>
  <si>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</si>
  <si>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</si>
  <si>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</si>
  <si>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</si>
  <si>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</si>
  <si>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</si>
  <si>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</si>
  <si>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</si>
  <si>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</si>
  <si>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</si>
  <si>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</si>
  <si>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</si>
  <si>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</si>
  <si>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</si>
  <si>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</si>
  <si>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</si>
  <si>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</si>
  <si>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</si>
  <si>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</si>
  <si>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</si>
  <si>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</si>
  <si>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</si>
  <si>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</si>
  <si>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</si>
  <si>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</si>
  <si>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</si>
  <si>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</si>
  <si>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</si>
  <si>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</si>
  <si>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</si>
  <si>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</si>
  <si>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</si>
  <si>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</si>
  <si>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</si>
  <si>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</si>
  <si>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</si>
  <si>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</si>
  <si>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</si>
  <si>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</si>
  <si>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</si>
  <si>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</si>
  <si>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</si>
  <si>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</si>
  <si>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</si>
  <si>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</si>
  <si>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</si>
  <si>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</si>
  <si>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</si>
  <si>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</si>
  <si>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</si>
  <si>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</si>
  <si>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</si>
  <si>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</si>
  <si>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</si>
  <si>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</si>
  <si>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</si>
  <si>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</si>
  <si>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</si>
  <si>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</si>
  <si>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</si>
  <si>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</si>
  <si>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</si>
  <si>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</si>
  <si>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</si>
  <si>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</si>
  <si>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</si>
  <si>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</si>
  <si>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</si>
  <si>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</si>
  <si>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</si>
  <si>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</si>
  <si>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</si>
  <si>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</si>
  <si>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</si>
  <si>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</si>
  <si>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</si>
  <si>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</si>
  <si>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</si>
  <si>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</si>
  <si>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</si>
  <si>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</si>
  <si>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</si>
  <si>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</si>
  <si>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</si>
  <si>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</si>
  <si>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</si>
  <si>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</si>
  <si>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</si>
  <si>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</si>
  <si>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</si>
  <si>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</si>
  <si>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</si>
  <si>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</si>
  <si>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</si>
  <si>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</si>
  <si>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</si>
  <si>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</si>
  <si>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</si>
  <si>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</si>
  <si>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</si>
  <si>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</si>
  <si>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</si>
  <si>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</si>
  <si>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</si>
  <si>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</si>
  <si>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</si>
  <si>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</si>
  <si>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</si>
  <si>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</si>
  <si>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</si>
  <si>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</si>
  <si>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</si>
  <si>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</si>
  <si>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</si>
  <si>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</si>
  <si>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</si>
  <si>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</si>
  <si>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</si>
  <si>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</si>
  <si>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</si>
  <si>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</si>
  <si>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</si>
  <si>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</si>
  <si>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</si>
  <si>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</si>
  <si>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</si>
  <si>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</si>
  <si>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</si>
  <si>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</si>
  <si>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</si>
  <si>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</si>
  <si>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</si>
  <si>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</si>
  <si>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</si>
  <si>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</si>
  <si>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</si>
  <si>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</si>
  <si>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</si>
  <si>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</si>
  <si>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</si>
  <si>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</si>
  <si>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</si>
  <si>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</si>
  <si>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</si>
  <si>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</si>
  <si>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</si>
  <si>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</si>
  <si>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</si>
  <si>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</si>
  <si>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</si>
  <si>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</si>
  <si>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</si>
  <si>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</si>
  <si>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</si>
  <si>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</si>
  <si>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</si>
  <si>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</si>
  <si>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</si>
  <si>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</si>
  <si>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</si>
  <si>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</si>
  <si>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</si>
  <si>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</si>
  <si>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</si>
  <si>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</si>
  <si>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</si>
  <si>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</si>
  <si>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</si>
  <si>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</si>
  <si>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</si>
  <si>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</si>
  <si>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</si>
  <si>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</si>
  <si>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</si>
  <si>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</si>
  <si>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</si>
  <si>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</si>
  <si>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</si>
  <si>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</si>
  <si>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</si>
  <si>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</si>
  <si>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</si>
  <si>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</si>
  <si>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</si>
  <si>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</si>
  <si>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</si>
  <si>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</si>
  <si>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</si>
  <si>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</si>
  <si>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</si>
  <si>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</si>
  <si>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</si>
  <si>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</si>
  <si>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</si>
  <si>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</si>
  <si>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</si>
  <si>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</si>
  <si>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</si>
  <si>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</si>
  <si>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</si>
  <si>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</si>
  <si>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</si>
  <si>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</si>
  <si>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</si>
  <si>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</si>
  <si>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</si>
  <si>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</si>
  <si>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</si>
  <si>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</si>
  <si>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</si>
  <si>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</si>
  <si>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</si>
  <si>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</si>
  <si>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</si>
  <si>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</si>
  <si>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</si>
  <si>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</si>
  <si>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</si>
  <si>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</si>
  <si>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</si>
  <si>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</si>
  <si>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</si>
  <si>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</si>
  <si>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</si>
  <si>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</si>
  <si>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</si>
  <si>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</si>
  <si>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</si>
  <si>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</si>
  <si>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</si>
  <si>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</si>
  <si>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</si>
  <si>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</si>
  <si>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</si>
  <si>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</si>
  <si>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</si>
  <si>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</si>
  <si>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</si>
  <si>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</si>
  <si>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</si>
  <si>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</si>
  <si>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</si>
  <si>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</si>
  <si>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</si>
  <si>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</si>
  <si>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</si>
  <si>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</si>
  <si>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</si>
  <si>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</si>
  <si>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</si>
  <si>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</si>
  <si>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</si>
  <si>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</si>
  <si>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</si>
  <si>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</si>
  <si>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</si>
  <si>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</si>
  <si>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</si>
  <si>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</si>
  <si>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</si>
  <si>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</si>
  <si>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</si>
  <si>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</si>
  <si>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</si>
  <si>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</si>
  <si>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</si>
  <si>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</si>
  <si>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</si>
  <si>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</si>
  <si>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</si>
  <si>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</si>
  <si>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</si>
  <si>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</si>
  <si>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</si>
  <si>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</si>
  <si>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</si>
  <si>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</si>
  <si>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</si>
  <si>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</si>
  <si>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</si>
  <si>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</si>
  <si>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</si>
  <si>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</si>
  <si>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</si>
  <si>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</si>
  <si>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</si>
  <si>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</si>
  <si>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</si>
  <si>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</si>
  <si>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</si>
  <si>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</si>
  <si>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</si>
  <si>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</si>
  <si>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</si>
  <si>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</si>
  <si>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</si>
  <si>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</si>
  <si>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</si>
  <si>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</si>
  <si>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</si>
  <si>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</si>
  <si>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</si>
  <si>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</si>
  <si>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</si>
  <si>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</si>
  <si>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</si>
  <si>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</si>
  <si>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</si>
  <si>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</si>
  <si>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</si>
  <si>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</si>
  <si>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</si>
  <si>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</si>
  <si>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</si>
  <si>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</si>
  <si>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</si>
  <si>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</si>
  <si>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</si>
  <si>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</si>
  <si>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</si>
  <si>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</si>
  <si>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</si>
  <si>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</si>
  <si>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</si>
  <si>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</si>
  <si>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</si>
  <si>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</si>
  <si>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</si>
  <si>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</si>
  <si>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</si>
  <si>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</si>
  <si>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</si>
  <si>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</si>
  <si>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</si>
  <si>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</si>
  <si>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</si>
  <si>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</si>
  <si>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</si>
  <si>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</si>
  <si>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</si>
  <si>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</si>
  <si>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</si>
  <si>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</si>
  <si>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</si>
  <si>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</si>
  <si>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</si>
  <si>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</si>
  <si>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</si>
  <si>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</si>
  <si>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</si>
  <si>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</si>
  <si>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</si>
  <si>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</si>
  <si>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</si>
  <si>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</si>
  <si>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</si>
  <si>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</si>
  <si>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</si>
  <si>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</si>
  <si>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</si>
  <si>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</si>
  <si>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</si>
  <si>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</si>
  <si>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</si>
  <si>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</si>
  <si>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</si>
  <si>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</si>
  <si>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</si>
  <si>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</si>
  <si>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</si>
  <si>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</si>
  <si>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</si>
  <si>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</si>
  <si>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</si>
  <si>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</si>
  <si>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</si>
  <si>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</si>
  <si>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</si>
  <si>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</si>
  <si>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</si>
  <si>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</si>
  <si>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</si>
  <si>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</si>
  <si>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</si>
  <si>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</si>
  <si>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</si>
  <si>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</si>
  <si>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</si>
  <si>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</si>
  <si>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</si>
  <si>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</si>
  <si>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</si>
  <si>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</si>
  <si>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</si>
  <si>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</si>
  <si>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</si>
  <si>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</si>
  <si>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</si>
  <si>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</si>
  <si>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</si>
  <si>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</si>
  <si>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</si>
  <si>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</si>
  <si>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</si>
  <si>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</si>
  <si>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</si>
  <si>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</si>
  <si>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</si>
  <si>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</si>
  <si>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</si>
  <si>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</si>
  <si>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</si>
  <si>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</si>
  <si>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</si>
  <si>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</si>
  <si>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</si>
  <si>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</si>
  <si>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</si>
  <si>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</si>
  <si>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</si>
  <si>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</si>
  <si>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</si>
  <si>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</si>
  <si>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</si>
  <si>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</si>
  <si>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</si>
  <si>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</si>
  <si>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</si>
  <si>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</si>
  <si>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</si>
  <si>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</si>
  <si>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</si>
  <si>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</si>
  <si>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</si>
  <si>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</si>
  <si>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</si>
  <si>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</si>
  <si>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</si>
  <si>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</si>
  <si>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</si>
  <si>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</si>
  <si>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</si>
  <si>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</si>
  <si>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</si>
  <si>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</si>
  <si>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</si>
  <si>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</si>
  <si>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</si>
  <si>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</si>
  <si>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</si>
  <si>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</si>
  <si>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</si>
  <si>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</si>
  <si>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</si>
  <si>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</si>
  <si>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</si>
  <si>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</si>
  <si>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</si>
  <si>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</si>
  <si>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</si>
  <si>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</si>
  <si>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</si>
  <si>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</si>
  <si>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</si>
  <si>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</si>
  <si>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</si>
  <si>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</si>
  <si>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</si>
  <si>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</si>
  <si>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</si>
  <si>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</si>
  <si>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</si>
  <si>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</si>
  <si>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</si>
  <si>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</si>
  <si>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</si>
  <si>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</si>
  <si>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</si>
  <si>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</si>
  <si>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</si>
  <si>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</si>
  <si>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</si>
  <si>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</si>
  <si>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</si>
  <si>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</si>
  <si>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</si>
  <si>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</si>
  <si>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</si>
  <si>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</si>
  <si>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</si>
  <si>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</si>
  <si>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</si>
  <si>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</si>
  <si>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</si>
  <si>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</si>
  <si>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</si>
  <si>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</si>
  <si>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</si>
  <si>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</si>
  <si>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</si>
  <si>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</si>
  <si>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</si>
  <si>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</si>
  <si>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</si>
  <si>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</si>
  <si>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</si>
  <si>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</si>
  <si>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</si>
  <si>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</si>
  <si>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</si>
  <si>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</si>
  <si>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</si>
  <si>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</si>
  <si>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</si>
  <si>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</si>
  <si>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</si>
  <si>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</si>
  <si>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</si>
  <si>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</si>
  <si>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</si>
  <si>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</si>
  <si>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</si>
  <si>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</si>
  <si>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</si>
  <si>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</si>
  <si>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</si>
  <si>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</si>
  <si>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</si>
  <si>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</si>
  <si>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</si>
  <si>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</si>
  <si>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</si>
  <si>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</si>
  <si>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</si>
  <si>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</si>
  <si>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</si>
  <si>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</si>
  <si>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</si>
  <si>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</si>
  <si>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</si>
  <si>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</si>
  <si>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</si>
  <si>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</si>
  <si>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</si>
  <si>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</si>
  <si>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</si>
  <si>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</si>
  <si>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</si>
  <si>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</si>
  <si>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</si>
  <si>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</si>
  <si>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</si>
  <si>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</si>
  <si>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</si>
  <si>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</si>
  <si>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</si>
  <si>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</si>
  <si>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</si>
  <si>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</si>
  <si>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</si>
  <si>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</si>
  <si>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</si>
  <si>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</si>
  <si>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</si>
  <si>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</si>
  <si>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</si>
  <si>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</si>
  <si>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</si>
  <si>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</si>
  <si>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</si>
  <si>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</si>
  <si>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</si>
  <si>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</si>
  <si>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</si>
  <si>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</si>
  <si>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</si>
  <si>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</si>
  <si>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</si>
  <si>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</si>
  <si>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</si>
  <si>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</si>
  <si>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</si>
  <si>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</si>
  <si>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</si>
  <si>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</si>
  <si>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</si>
  <si>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</si>
  <si>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</si>
  <si>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</si>
  <si>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</si>
  <si>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</si>
  <si>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</si>
  <si>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</si>
  <si>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</si>
  <si>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</si>
  <si>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</si>
  <si>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</si>
  <si>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</si>
  <si>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</si>
  <si>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</si>
  <si>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</si>
  <si>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</si>
  <si>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</si>
  <si>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</si>
  <si>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</si>
  <si>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</si>
  <si>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</si>
  <si>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</si>
  <si>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</si>
  <si>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</si>
  <si>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</si>
  <si>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</si>
  <si>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</si>
  <si>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</si>
  <si>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</si>
  <si>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</si>
  <si>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</si>
  <si>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</si>
  <si>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</si>
  <si>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</si>
  <si>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</si>
  <si>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</si>
  <si>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</si>
  <si>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</si>
  <si>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</si>
  <si>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</si>
  <si>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</si>
  <si>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</si>
  <si>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</si>
  <si>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</si>
  <si>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</si>
  <si>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</si>
  <si>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</si>
  <si>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</si>
  <si>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</si>
  <si>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</si>
  <si>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</si>
  <si>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</si>
  <si>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</si>
  <si>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</si>
  <si>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</si>
  <si>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</si>
  <si>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</si>
  <si>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</si>
  <si>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</si>
  <si>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</si>
  <si>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</si>
  <si>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</si>
  <si>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</si>
  <si>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</si>
  <si>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</si>
  <si>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</si>
  <si>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</si>
  <si>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</si>
  <si>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</si>
  <si>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</si>
  <si>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</si>
  <si>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</si>
  <si>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</si>
  <si>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</si>
  <si>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</si>
  <si>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</si>
  <si>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</si>
  <si>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</si>
  <si>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</si>
  <si>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</si>
  <si>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</si>
  <si>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</si>
  <si>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</si>
  <si>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</si>
  <si>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</si>
  <si>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</si>
  <si>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</si>
  <si>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</si>
  <si>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</si>
  <si>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</si>
  <si>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</si>
  <si>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</si>
  <si>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</si>
  <si>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</si>
  <si>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</si>
  <si>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</si>
  <si>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</si>
  <si>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</si>
  <si>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</si>
  <si>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</si>
  <si>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</si>
  <si>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</si>
  <si>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</si>
  <si>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</si>
  <si>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</si>
  <si>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</si>
  <si>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</si>
  <si>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</si>
  <si>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</si>
  <si>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</si>
  <si>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</si>
  <si>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</si>
  <si>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</si>
  <si>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</si>
  <si>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</si>
  <si>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</si>
  <si>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</si>
  <si>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</si>
  <si>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</si>
  <si>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</si>
  <si>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</si>
  <si>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</si>
  <si>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</si>
  <si>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</si>
  <si>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</si>
  <si>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</si>
  <si>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</si>
  <si>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</si>
  <si>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</si>
  <si>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</si>
  <si>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</si>
  <si>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</si>
  <si>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</si>
  <si>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</si>
  <si>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</si>
  <si>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</si>
  <si>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</si>
  <si>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</si>
  <si>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</si>
  <si>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</si>
  <si>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</si>
  <si>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</si>
  <si>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</si>
  <si>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</si>
  <si>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</si>
  <si>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</si>
  <si>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</si>
  <si>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</si>
  <si>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</si>
  <si>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</si>
  <si>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</si>
  <si>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</si>
  <si>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</si>
  <si>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</si>
  <si>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</si>
  <si>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</si>
  <si>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</si>
  <si>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</si>
  <si>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</si>
  <si>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</si>
  <si>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</si>
  <si>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</si>
  <si>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</si>
  <si>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</si>
  <si>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</si>
  <si>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</si>
  <si>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</si>
  <si>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</si>
  <si>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</si>
  <si>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</si>
  <si>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</si>
  <si>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</si>
  <si>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</si>
  <si>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</si>
  <si>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</si>
  <si>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</si>
  <si>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</si>
  <si>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</si>
  <si>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</si>
  <si>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</si>
  <si>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</si>
  <si>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</si>
  <si>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</si>
  <si>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</si>
  <si>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</si>
  <si>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</si>
  <si>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</si>
  <si>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</si>
  <si>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</si>
  <si>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</si>
  <si>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</si>
  <si>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</si>
  <si>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</si>
  <si>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</si>
  <si>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</si>
  <si>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</si>
  <si>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</si>
  <si>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</si>
  <si>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</si>
  <si>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</si>
  <si>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</si>
  <si>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</si>
  <si>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</si>
  <si>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</si>
  <si>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</si>
  <si>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</si>
  <si>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</si>
  <si>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</si>
  <si>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</si>
  <si>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</si>
  <si>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</si>
  <si>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</si>
  <si>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</si>
  <si>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</si>
  <si>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</si>
  <si>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</si>
  <si>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</si>
  <si>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</si>
  <si>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</si>
  <si>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</si>
  <si>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</si>
  <si>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</si>
  <si>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</si>
  <si>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</si>
  <si>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</si>
  <si>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</si>
  <si>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</si>
  <si>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</si>
  <si>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</si>
  <si>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</si>
  <si>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</si>
  <si>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</si>
  <si>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</si>
  <si>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</si>
  <si>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</si>
  <si>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</si>
  <si>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</si>
  <si>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</si>
  <si>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</si>
  <si>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</si>
  <si>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</si>
  <si>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</si>
  <si>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</si>
  <si>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</si>
  <si>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</si>
  <si>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</si>
  <si>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</si>
  <si>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</si>
  <si>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</si>
  <si>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</si>
  <si>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</si>
  <si>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</si>
  <si>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</si>
  <si>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</si>
  <si>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</si>
  <si>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</si>
  <si>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</si>
  <si>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</si>
  <si>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</si>
  <si>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</si>
  <si>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</si>
  <si>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</si>
  <si>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</si>
  <si>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</si>
  <si>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</si>
  <si>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</si>
  <si>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</si>
  <si>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</si>
  <si>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</si>
  <si>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</si>
  <si>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</si>
  <si>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</si>
  <si>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</si>
  <si>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</si>
  <si>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</si>
  <si>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</si>
  <si>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</si>
  <si>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</si>
  <si>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</si>
  <si>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</si>
  <si>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</si>
  <si>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</si>
  <si>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</si>
  <si>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</si>
  <si>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</si>
  <si>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</si>
  <si>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</si>
  <si>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</si>
  <si>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</si>
  <si>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</si>
  <si>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</si>
  <si>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</si>
  <si>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</si>
  <si>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</si>
  <si>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</si>
  <si>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</si>
  <si>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</si>
  <si>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</si>
  <si>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</si>
  <si>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</si>
  <si>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</si>
  <si>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</si>
  <si>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</si>
  <si>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</si>
  <si>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</si>
  <si>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</si>
  <si>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</si>
  <si>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</si>
  <si>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</si>
  <si>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</si>
  <si>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</si>
  <si>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</si>
  <si>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</si>
  <si>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</si>
  <si>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</si>
  <si>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</si>
  <si>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</si>
  <si>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</si>
  <si>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</si>
  <si>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</si>
  <si>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</si>
  <si>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</si>
  <si>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</si>
  <si>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</si>
  <si>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</si>
  <si>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</si>
  <si>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</si>
  <si>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</si>
  <si>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</si>
  <si>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</si>
  <si>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</si>
  <si>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</si>
  <si>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</si>
  <si>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</si>
  <si>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</si>
  <si>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</si>
  <si>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</si>
  <si>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</si>
  <si>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</si>
  <si>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</si>
  <si>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</si>
  <si>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</si>
  <si>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</si>
  <si>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</si>
  <si>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</si>
  <si>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</si>
  <si>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</si>
  <si>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</si>
  <si>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</si>
  <si>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</si>
  <si>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</si>
  <si>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</si>
  <si>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</si>
  <si>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</si>
  <si>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</si>
  <si>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</si>
  <si>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</si>
  <si>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</si>
  <si>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</si>
  <si>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</si>
  <si>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</si>
  <si>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</si>
  <si>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</si>
  <si>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</si>
  <si>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</si>
  <si>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</si>
  <si>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</si>
  <si>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</si>
  <si>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</si>
  <si>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</si>
  <si>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</si>
  <si>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</si>
  <si>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</si>
  <si>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</si>
  <si>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</si>
  <si>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</si>
  <si>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</si>
  <si>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</si>
  <si>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</si>
  <si>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</si>
  <si>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</si>
  <si>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</si>
  <si>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</si>
  <si>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</si>
  <si>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</si>
  <si>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</si>
  <si>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</si>
  <si>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</si>
  <si>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</si>
  <si>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</si>
  <si>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</si>
  <si>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</si>
  <si>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</si>
  <si>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</si>
  <si>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</si>
  <si>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</si>
  <si>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</si>
  <si>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</si>
  <si>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</si>
  <si>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</si>
  <si>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</si>
  <si>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</si>
  <si>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</si>
  <si>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</si>
  <si>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</si>
  <si>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</si>
  <si>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</si>
  <si>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</si>
  <si>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</si>
  <si>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</si>
  <si>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</si>
  <si>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</si>
  <si>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</si>
  <si>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</si>
  <si>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</si>
  <si>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</si>
  <si>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</si>
  <si>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</si>
  <si>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</si>
  <si>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</si>
  <si>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</si>
  <si>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</si>
  <si>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</si>
  <si>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</si>
  <si>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</si>
  <si>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</si>
  <si>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</si>
  <si>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</si>
  <si>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</si>
  <si>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</si>
  <si>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</si>
  <si>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</si>
  <si>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</si>
  <si>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</si>
  <si>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</si>
  <si>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</si>
  <si>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</si>
  <si>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</si>
  <si>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</si>
  <si>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</si>
  <si>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</si>
  <si>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</si>
  <si>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</si>
  <si>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</si>
  <si>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</si>
  <si>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</si>
  <si>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</si>
  <si>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</si>
  <si>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</si>
  <si>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</si>
  <si>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</si>
  <si>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</si>
  <si>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</si>
  <si>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</si>
  <si>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</si>
  <si>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</si>
  <si>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</si>
  <si>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</si>
  <si>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</si>
  <si>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</si>
  <si>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</si>
  <si>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</si>
  <si>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</si>
  <si>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</si>
  <si>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</si>
  <si>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</si>
  <si>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</si>
  <si>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</si>
  <si>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</si>
  <si>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</si>
  <si>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</si>
  <si>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</si>
  <si>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</si>
  <si>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</si>
  <si>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</si>
  <si>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</si>
  <si>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</si>
  <si>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</si>
  <si>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</si>
  <si>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</si>
  <si>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</si>
  <si>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</si>
  <si>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</si>
  <si>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</si>
  <si>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</si>
  <si>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</si>
  <si>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</si>
  <si>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</si>
  <si>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</si>
  <si>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</si>
  <si>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</si>
  <si>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</si>
  <si>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</si>
  <si>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</si>
  <si>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</si>
  <si>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</si>
  <si>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</si>
  <si>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</si>
  <si>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</si>
  <si>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</si>
  <si>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</si>
  <si>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</si>
  <si>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</si>
  <si>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</si>
  <si>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</si>
  <si>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</si>
  <si>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</si>
  <si>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</si>
  <si>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</si>
  <si>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</si>
  <si>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</si>
  <si>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</si>
  <si>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</si>
  <si>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</si>
  <si>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</si>
  <si>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</si>
  <si>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</si>
  <si>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</si>
  <si>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</si>
  <si>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</si>
  <si>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</si>
  <si>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</si>
  <si>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</si>
  <si>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</si>
  <si>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</si>
  <si>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</si>
  <si>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</si>
  <si>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</si>
  <si>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</si>
  <si>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</si>
  <si>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</si>
  <si>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</si>
  <si>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</si>
  <si>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</si>
  <si>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</si>
  <si>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</si>
  <si>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</si>
  <si>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</si>
  <si>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</si>
  <si>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</si>
  <si>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</si>
  <si>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</si>
  <si>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</si>
  <si>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</si>
  <si>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</si>
  <si>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</si>
  <si>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</si>
  <si>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</si>
  <si>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</si>
  <si>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</si>
  <si>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</si>
  <si>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</si>
  <si>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</si>
  <si>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</si>
  <si>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</si>
  <si>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</si>
  <si>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</si>
  <si>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</si>
  <si>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</si>
  <si>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</si>
  <si>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</si>
  <si>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</si>
  <si>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</si>
  <si>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</si>
  <si>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</si>
  <si>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</si>
  <si>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</si>
  <si>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</si>
  <si>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</si>
  <si>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</si>
  <si>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</si>
  <si>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</si>
  <si>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</si>
  <si>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</si>
  <si>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</si>
  <si>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</si>
  <si>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</si>
  <si>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</si>
  <si>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</si>
  <si>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</si>
  <si>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</si>
  <si>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</si>
  <si>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</si>
  <si>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</si>
  <si>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</si>
  <si>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</si>
  <si>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</si>
  <si>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</si>
  <si>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</si>
  <si>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</si>
  <si>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</si>
  <si>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</si>
  <si>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</si>
  <si>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</si>
  <si>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</si>
  <si>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</si>
  <si>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</si>
  <si>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</si>
  <si>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</si>
  <si>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</si>
  <si>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</si>
  <si>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</si>
  <si>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</si>
  <si>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</si>
  <si>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</si>
  <si>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</si>
  <si>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</si>
  <si>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</si>
  <si>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</si>
  <si>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</si>
  <si>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</si>
  <si>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</si>
  <si>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</si>
  <si>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</si>
  <si>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</si>
  <si>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</si>
  <si>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</si>
  <si>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</si>
  <si>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</si>
  <si>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</si>
  <si>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</si>
  <si>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</si>
  <si>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</si>
  <si>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</si>
  <si>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</si>
  <si>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</si>
  <si>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</si>
  <si>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</si>
  <si>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</si>
  <si>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</si>
  <si>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</si>
  <si>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</si>
  <si>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</si>
  <si>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</si>
  <si>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</si>
  <si>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</si>
  <si>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</si>
  <si>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</si>
  <si>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</si>
  <si>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</si>
  <si>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</si>
  <si>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</si>
  <si>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</si>
  <si>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</si>
  <si>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</si>
  <si>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</si>
  <si>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</si>
  <si>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</si>
  <si>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</si>
  <si>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</si>
  <si>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</si>
  <si>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</si>
  <si>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</si>
  <si>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</si>
  <si>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</si>
  <si>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</si>
  <si>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</si>
  <si>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</si>
  <si>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</si>
  <si>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</si>
  <si>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</si>
  <si>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</si>
  <si>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</si>
  <si>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</si>
  <si>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</si>
  <si>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</si>
  <si>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</si>
  <si>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</si>
  <si>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</si>
  <si>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</si>
  <si>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</si>
  <si>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</si>
  <si>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</si>
  <si>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</si>
  <si>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</si>
  <si>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</si>
  <si>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</si>
  <si>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</si>
  <si>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</si>
  <si>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</si>
  <si>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</si>
  <si>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</si>
  <si>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</si>
  <si>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</si>
  <si>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</si>
  <si>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</si>
  <si>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</si>
  <si>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</si>
  <si>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</si>
  <si>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</si>
  <si>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</si>
  <si>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</si>
  <si>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</si>
  <si>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</si>
  <si>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</si>
  <si>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</si>
  <si>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</si>
  <si>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</si>
  <si>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</si>
  <si>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</si>
  <si>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</si>
  <si>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</si>
  <si>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</si>
  <si>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</si>
  <si>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</si>
  <si>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</si>
  <si>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</si>
  <si>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</si>
  <si>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</si>
  <si>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</si>
  <si>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</si>
  <si>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</si>
  <si>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</si>
  <si>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</si>
  <si>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</si>
  <si>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</si>
  <si>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</si>
  <si>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</si>
  <si>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</si>
  <si>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</si>
  <si>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</si>
  <si>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</si>
  <si>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</si>
  <si>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</si>
  <si>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</si>
  <si>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</si>
  <si>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</si>
  <si>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</si>
  <si>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</si>
  <si>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</si>
  <si>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</si>
  <si>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</si>
  <si>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</si>
  <si>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</si>
  <si>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</si>
  <si>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</si>
  <si>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</si>
  <si>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</si>
  <si>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</si>
  <si>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</si>
  <si>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</si>
  <si>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</si>
  <si>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</si>
  <si>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</si>
  <si>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</si>
  <si>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</si>
  <si>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</si>
  <si>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</si>
  <si>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</si>
  <si>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</si>
  <si>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</si>
  <si>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</si>
  <si>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</si>
  <si>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</si>
  <si>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</si>
  <si>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</si>
  <si>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</si>
  <si>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</si>
  <si>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</si>
  <si>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</si>
  <si>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</si>
  <si>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</si>
  <si>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</si>
  <si>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</si>
  <si>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</si>
  <si>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</si>
  <si>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</si>
  <si>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</si>
  <si>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</si>
  <si>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</si>
  <si>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</si>
  <si>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</si>
  <si>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</si>
  <si>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</si>
  <si>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</si>
  <si>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</si>
  <si>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</si>
  <si>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</si>
  <si>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</si>
  <si>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</si>
  <si>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</si>
  <si>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</si>
  <si>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</si>
  <si>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</si>
  <si>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</si>
  <si>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</si>
  <si>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</si>
  <si>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</si>
  <si>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</si>
  <si>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</si>
  <si>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</si>
  <si>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</si>
  <si>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</si>
  <si>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</si>
  <si>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</si>
  <si>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</si>
  <si>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</si>
  <si>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</si>
  <si>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</si>
  <si>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</si>
  <si>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</si>
  <si>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</si>
  <si>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</si>
  <si>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</si>
  <si>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</si>
  <si>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</si>
  <si>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</si>
  <si>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</si>
  <si>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</si>
  <si>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</si>
  <si>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</si>
  <si>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</si>
  <si>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</si>
  <si>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</si>
  <si>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</si>
  <si>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</si>
  <si>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</si>
  <si>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</si>
  <si>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</si>
  <si>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</si>
  <si>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</si>
  <si>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</si>
  <si>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</si>
  <si>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</si>
  <si>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</si>
  <si>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</si>
  <si>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</si>
  <si>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</si>
  <si>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</si>
  <si>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</si>
  <si>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</si>
  <si>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</si>
  <si>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</si>
  <si>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</si>
  <si>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</si>
  <si>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</si>
  <si>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</si>
  <si>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</si>
  <si>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</si>
  <si>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</si>
  <si>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</si>
  <si>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</si>
  <si>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</si>
  <si>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</si>
  <si>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</si>
  <si>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</si>
  <si>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</si>
  <si>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</si>
  <si>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</si>
  <si>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</si>
  <si>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</si>
  <si>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</si>
  <si>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</si>
  <si>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</si>
  <si>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</si>
  <si>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</si>
  <si>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</si>
  <si>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</si>
  <si>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</si>
  <si>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</si>
  <si>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</si>
  <si>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</si>
  <si>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</si>
  <si>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</si>
  <si>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</si>
  <si>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</si>
  <si>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</si>
  <si>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</si>
  <si>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</si>
  <si>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</si>
  <si>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</si>
  <si>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</si>
  <si>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</si>
  <si>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</si>
  <si>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</si>
  <si>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</si>
  <si>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</si>
  <si>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</si>
  <si>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</si>
  <si>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</si>
  <si>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</si>
  <si>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</si>
  <si>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</si>
  <si>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</si>
  <si>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</si>
  <si>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</si>
  <si>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</si>
  <si>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</si>
  <si>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</si>
  <si>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</si>
  <si>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</si>
  <si>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</si>
  <si>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</si>
  <si>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</si>
  <si>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</si>
  <si>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</si>
  <si>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</si>
  <si>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</si>
  <si>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</si>
  <si>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</si>
  <si>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</si>
  <si>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</si>
  <si>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</si>
  <si>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</si>
  <si>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</si>
  <si>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</si>
  <si>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</si>
  <si>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</si>
  <si>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</si>
  <si>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</si>
  <si>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</si>
  <si>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</si>
  <si>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</si>
  <si>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</si>
  <si>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</si>
  <si>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</si>
  <si>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</si>
  <si>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</si>
  <si>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</si>
  <si>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</si>
  <si>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</si>
  <si>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</si>
  <si>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</si>
  <si>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</si>
  <si>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</si>
  <si>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</si>
  <si>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</si>
  <si>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</si>
  <si>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</si>
  <si>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</si>
  <si>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</si>
  <si>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</si>
  <si>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</si>
  <si>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</si>
  <si>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</si>
  <si>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</si>
  <si>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</si>
  <si>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</si>
  <si>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</si>
  <si>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</si>
  <si>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</si>
  <si>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</si>
  <si>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</si>
  <si>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</si>
  <si>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</si>
  <si>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</si>
  <si>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</si>
  <si>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</si>
  <si>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</si>
  <si>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</si>
  <si>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</si>
  <si>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</si>
  <si>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</si>
  <si>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</si>
  <si>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</si>
  <si>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</si>
  <si>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</si>
  <si>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</si>
  <si>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</si>
  <si>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</si>
  <si>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</si>
  <si>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</si>
  <si>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</si>
  <si>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</si>
  <si>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</si>
  <si>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</si>
  <si>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</si>
  <si>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</si>
  <si>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</si>
  <si>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</si>
  <si>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</si>
  <si>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</si>
  <si>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</si>
  <si>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</si>
  <si>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</si>
  <si>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</si>
  <si>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</si>
  <si>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</si>
  <si>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</si>
  <si>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</si>
  <si>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</si>
  <si>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</si>
  <si>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</si>
  <si>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</si>
  <si>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</si>
  <si>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</si>
  <si>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</si>
  <si>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</si>
  <si>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</si>
  <si>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</si>
  <si>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</si>
  <si>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</si>
  <si>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</si>
  <si>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</si>
  <si>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</si>
  <si>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</si>
  <si>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</si>
  <si>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</si>
  <si>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</si>
  <si>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</si>
  <si>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</si>
  <si>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</si>
  <si>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</si>
  <si>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</si>
  <si>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</si>
  <si>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</si>
  <si>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</si>
  <si>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</si>
  <si>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</si>
  <si>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</si>
  <si>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</si>
  <si>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</si>
  <si>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</si>
  <si>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</si>
  <si>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</si>
  <si>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</si>
  <si>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</si>
  <si>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</si>
  <si>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</si>
  <si>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</si>
  <si>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</si>
  <si>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</si>
  <si>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</si>
  <si>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</si>
  <si>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</si>
  <si>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</si>
  <si>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</si>
  <si>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</si>
  <si>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</si>
  <si>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</si>
  <si>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</si>
  <si>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</si>
  <si>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</si>
  <si>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</si>
  <si>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</si>
  <si>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</si>
  <si>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</si>
  <si>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</si>
  <si>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</si>
  <si>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</si>
  <si>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</si>
  <si>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</si>
  <si>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</si>
  <si>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</si>
  <si>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</si>
  <si>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</si>
  <si>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</si>
  <si>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</si>
  <si>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</si>
  <si>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</si>
  <si>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</si>
  <si>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</si>
  <si>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</si>
  <si>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</si>
  <si>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</si>
  <si>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</si>
  <si>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</si>
  <si>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</si>
  <si>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</si>
  <si>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</si>
  <si>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</si>
  <si>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</si>
  <si>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</si>
  <si>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</si>
  <si>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</si>
  <si>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</si>
  <si>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</si>
  <si>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</si>
  <si>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</si>
  <si>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</si>
  <si>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</si>
  <si>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</si>
  <si>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</si>
  <si>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</si>
  <si>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</si>
  <si>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</si>
  <si>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</si>
  <si>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</si>
  <si>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</si>
  <si>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</si>
  <si>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</si>
  <si>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</si>
  <si>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</si>
  <si>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</si>
  <si>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</si>
  <si>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</si>
  <si>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</si>
  <si>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</si>
  <si>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</si>
  <si>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</si>
  <si>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</si>
  <si>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</si>
  <si>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</si>
  <si>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</si>
  <si>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</si>
  <si>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</si>
  <si>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</si>
  <si>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</si>
  <si>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</si>
  <si>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</si>
  <si>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</si>
  <si>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</si>
  <si>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</si>
  <si>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</si>
  <si>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</si>
  <si>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</si>
  <si>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</si>
  <si>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</si>
  <si>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</si>
  <si>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</si>
  <si>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</si>
  <si>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</si>
  <si>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</si>
  <si>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</si>
  <si>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</si>
  <si>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</si>
  <si>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</si>
  <si>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</si>
  <si>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</si>
  <si>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</si>
  <si>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</si>
  <si>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</si>
  <si>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</si>
  <si>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</si>
  <si>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</si>
  <si>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</si>
  <si>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</si>
  <si>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</si>
  <si>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</si>
  <si>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</si>
  <si>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</si>
  <si>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</si>
  <si>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</si>
  <si>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</si>
  <si>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</si>
  <si>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</si>
  <si>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</si>
  <si>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</si>
  <si>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</si>
  <si>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</si>
  <si>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</si>
  <si>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</si>
  <si>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</si>
  <si>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</si>
  <si>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</si>
  <si>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</si>
  <si>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</si>
  <si>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</si>
  <si>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</si>
  <si>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</si>
  <si>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</si>
  <si>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</si>
  <si>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</si>
  <si>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</si>
  <si>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</si>
  <si>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</si>
  <si>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</si>
  <si>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</si>
  <si>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</si>
  <si>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</si>
  <si>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</si>
  <si>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</si>
  <si>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</si>
  <si>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</si>
  <si>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</si>
  <si>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</si>
  <si>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</si>
  <si>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</si>
  <si>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</si>
  <si>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</si>
  <si>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</si>
  <si>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</si>
  <si>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</si>
  <si>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</si>
  <si>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</si>
  <si>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</si>
  <si>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</si>
  <si>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</si>
  <si>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</si>
  <si>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</si>
  <si>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</si>
  <si>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</si>
  <si>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</si>
  <si>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</si>
  <si>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</si>
  <si>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</si>
  <si>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</si>
  <si>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</si>
  <si>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</si>
  <si>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</si>
  <si>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</si>
  <si>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</si>
  <si>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</si>
  <si>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</si>
  <si>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</si>
  <si>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</si>
  <si>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</si>
  <si>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</si>
  <si>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</si>
  <si>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</si>
  <si>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</si>
  <si>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</si>
  <si>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</si>
  <si>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</si>
  <si>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</si>
  <si>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</si>
  <si>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</si>
  <si>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</si>
  <si>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</si>
  <si>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</si>
  <si>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</si>
  <si>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</si>
  <si>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</si>
  <si>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</si>
  <si>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</si>
  <si>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</si>
  <si>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</si>
  <si>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</si>
  <si>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</si>
  <si>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</si>
  <si>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</si>
  <si>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</si>
  <si>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</si>
  <si>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</si>
  <si>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</si>
  <si>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</si>
  <si>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</si>
  <si>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</si>
  <si>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</si>
  <si>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</si>
  <si>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</si>
  <si>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</si>
  <si>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</si>
  <si>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</si>
  <si>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</si>
  <si>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</si>
  <si>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</si>
  <si>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</si>
  <si>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</si>
  <si>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</si>
  <si>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</si>
  <si>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</si>
  <si>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</si>
  <si>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</si>
  <si>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</si>
  <si>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</si>
  <si>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</si>
  <si>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</si>
  <si>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</si>
  <si>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</si>
  <si>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</si>
  <si>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</si>
  <si>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</si>
  <si>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</si>
  <si>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</si>
  <si>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</si>
  <si>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</si>
  <si>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</si>
  <si>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</si>
  <si>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</si>
  <si>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</si>
  <si>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</si>
  <si>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</si>
  <si>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</si>
  <si>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</si>
  <si>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</si>
  <si>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</si>
  <si>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</si>
  <si>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</si>
  <si>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</si>
  <si>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</si>
  <si>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</si>
  <si>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</si>
  <si>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</si>
  <si>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</si>
  <si>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</si>
  <si>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</si>
  <si>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</si>
  <si>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</si>
  <si>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</si>
  <si>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</si>
  <si>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</si>
  <si>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</si>
  <si>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</si>
  <si>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</si>
  <si>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</si>
  <si>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</si>
  <si>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</si>
  <si>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</si>
  <si>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</si>
  <si>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</si>
  <si>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</si>
  <si>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</si>
  <si>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</si>
  <si>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</si>
  <si>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</si>
  <si>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</si>
  <si>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</si>
  <si>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</si>
  <si>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</si>
  <si>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</si>
  <si>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</si>
  <si>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</si>
  <si>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</si>
  <si>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</si>
  <si>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</si>
  <si>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</si>
  <si>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</si>
  <si>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</si>
  <si>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</si>
  <si>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</si>
  <si>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</si>
  <si>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</si>
  <si>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</si>
  <si>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</si>
  <si>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</si>
  <si>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</si>
  <si>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</si>
  <si>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</si>
  <si>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</si>
  <si>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</si>
  <si>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</si>
  <si>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</si>
  <si>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</si>
  <si>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</si>
  <si>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</si>
  <si>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</si>
  <si>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</si>
  <si>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</si>
  <si>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</si>
  <si>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</si>
  <si>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</si>
  <si>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</si>
  <si>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</si>
  <si>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</si>
  <si>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</si>
  <si>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</si>
  <si>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</si>
  <si>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</si>
  <si>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</si>
  <si>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</si>
  <si>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</si>
  <si>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</si>
  <si>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</si>
  <si>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</si>
  <si>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</si>
  <si>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</si>
  <si>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</si>
  <si>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</si>
  <si>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</si>
  <si>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</si>
  <si>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</si>
  <si>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</si>
  <si>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</si>
  <si>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</si>
  <si>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</si>
  <si>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</si>
  <si>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</si>
  <si>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</si>
  <si>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</si>
  <si>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</si>
  <si>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</si>
  <si>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</si>
  <si>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</si>
  <si>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</si>
  <si>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</si>
  <si>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</si>
  <si>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</si>
  <si>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</si>
  <si>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</si>
  <si>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</si>
  <si>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</si>
  <si>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</si>
  <si>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</si>
  <si>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</si>
  <si>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</si>
  <si>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</si>
  <si>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</si>
  <si>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</si>
  <si>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</si>
  <si>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</si>
  <si>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</si>
  <si>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</si>
  <si>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</si>
  <si>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</si>
  <si>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</si>
  <si>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</si>
  <si>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</si>
  <si>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</si>
  <si>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</si>
  <si>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</si>
  <si>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</si>
  <si>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</si>
  <si>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</si>
  <si>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</si>
  <si>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</si>
  <si>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</si>
  <si>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</si>
  <si>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</si>
  <si>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</si>
  <si>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</si>
  <si>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</si>
  <si>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</si>
  <si>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</si>
  <si>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</si>
  <si>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</si>
  <si>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</si>
  <si>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</si>
  <si>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</si>
  <si>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</si>
  <si>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</si>
  <si>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</si>
  <si>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</si>
  <si>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</si>
  <si>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</si>
  <si>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</si>
  <si>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</si>
  <si>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</si>
  <si>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</si>
  <si>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</si>
  <si>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</si>
  <si>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</si>
  <si>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</si>
  <si>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</si>
  <si>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</si>
  <si>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</si>
  <si>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</si>
  <si>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</si>
  <si>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</si>
  <si>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</si>
  <si>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</si>
  <si>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</si>
  <si>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</si>
  <si>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</si>
  <si>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</si>
  <si>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</si>
  <si>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</si>
  <si>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</si>
  <si>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</si>
  <si>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</si>
  <si>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</si>
  <si>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</si>
  <si>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</si>
  <si>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</si>
  <si>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</si>
  <si>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</si>
  <si>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</si>
  <si>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</si>
  <si>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</si>
  <si>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</si>
  <si>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</si>
  <si>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</si>
  <si>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</si>
  <si>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</si>
  <si>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</si>
  <si>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</si>
  <si>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</si>
  <si>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</si>
  <si>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</si>
  <si>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</si>
  <si>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</si>
  <si>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</si>
  <si>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</si>
  <si>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</si>
  <si>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</si>
  <si>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</si>
  <si>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</si>
  <si>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</si>
  <si>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</si>
  <si>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</si>
  <si>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</si>
  <si>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</si>
  <si>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</si>
  <si>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</si>
  <si>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</si>
  <si>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</si>
  <si>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</si>
  <si>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</si>
  <si>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</si>
  <si>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</si>
  <si>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</si>
  <si>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</si>
  <si>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</si>
  <si>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</si>
  <si>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</si>
  <si>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</si>
  <si>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</si>
  <si>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</si>
  <si>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</si>
  <si>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</si>
  <si>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</si>
  <si>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</si>
  <si>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</si>
  <si>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</si>
  <si>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</si>
  <si>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</si>
  <si>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</si>
  <si>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</si>
  <si>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</si>
  <si>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</si>
  <si>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</si>
  <si>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</si>
  <si>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</si>
  <si>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</si>
  <si>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</si>
  <si>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</si>
  <si>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</si>
  <si>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</si>
  <si>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</si>
  <si>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</si>
  <si>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</si>
  <si>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</si>
  <si>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</si>
  <si>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</si>
  <si>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</si>
  <si>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</si>
  <si>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</si>
  <si>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</si>
  <si>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</si>
  <si>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</si>
  <si>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</si>
  <si>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</si>
  <si>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</si>
  <si>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</si>
  <si>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</si>
  <si>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</si>
  <si>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</si>
  <si>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</si>
  <si>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</si>
  <si>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</si>
  <si>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</si>
  <si>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</si>
  <si>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</si>
  <si>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</si>
  <si>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</si>
  <si>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</si>
  <si>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</si>
  <si>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</si>
  <si>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</si>
  <si>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</si>
  <si>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</si>
  <si>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</si>
  <si>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</si>
  <si>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</si>
  <si>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</si>
  <si>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</si>
  <si>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</si>
  <si>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</si>
  <si>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</si>
  <si>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</si>
  <si>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</si>
  <si>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</si>
  <si>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</si>
  <si>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</si>
  <si>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</si>
  <si>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</si>
  <si>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</si>
  <si>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</si>
  <si>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</si>
  <si>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</si>
  <si>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</si>
  <si>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</si>
  <si>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</si>
  <si>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</si>
  <si>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</si>
  <si>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</si>
  <si>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</si>
  <si>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</si>
  <si>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</si>
  <si>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</si>
  <si>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</si>
  <si>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</si>
  <si>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</si>
  <si>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</si>
  <si>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</si>
  <si>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</si>
  <si>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</si>
  <si>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</si>
  <si>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</si>
  <si>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</si>
  <si>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</si>
  <si>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</si>
  <si>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</si>
  <si>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</si>
  <si>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</si>
  <si>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</si>
  <si>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</si>
  <si>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</si>
  <si>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</si>
  <si>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</si>
  <si>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</si>
  <si>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</si>
  <si>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</si>
  <si>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</si>
  <si>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</si>
  <si>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</si>
  <si>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</si>
  <si>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</si>
  <si>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</si>
  <si>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</si>
  <si>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</si>
  <si>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</si>
  <si>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</si>
  <si>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</si>
  <si>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</si>
  <si>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</si>
  <si>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</si>
  <si>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</si>
  <si>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</si>
  <si>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</si>
  <si>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</si>
  <si>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</si>
  <si>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</si>
  <si>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</si>
  <si>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</si>
  <si>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</si>
  <si>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</si>
  <si>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</si>
  <si>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</si>
  <si>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</si>
  <si>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</si>
  <si>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</si>
  <si>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</si>
  <si>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</si>
  <si>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</si>
  <si>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</si>
  <si>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</si>
  <si>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</si>
  <si>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</si>
  <si>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</si>
  <si>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</si>
  <si>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</si>
  <si>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</si>
  <si>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</si>
  <si>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</si>
  <si>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</si>
  <si>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</si>
  <si>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</si>
  <si>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</si>
  <si>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</si>
  <si>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</si>
  <si>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</si>
  <si>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</si>
  <si>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</si>
  <si>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</si>
  <si>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</si>
  <si>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</si>
  <si>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</si>
  <si>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</si>
  <si>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</si>
  <si>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</si>
  <si>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</si>
  <si>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</si>
  <si>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</si>
  <si>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</si>
  <si>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</si>
  <si>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</si>
  <si>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</si>
  <si>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</si>
  <si>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</si>
  <si>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</si>
  <si>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</si>
  <si>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</si>
  <si>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</si>
  <si>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</si>
  <si>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</si>
  <si>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</si>
  <si>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</si>
  <si>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</si>
  <si>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</si>
  <si>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</si>
  <si>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</si>
  <si>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</si>
  <si>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</si>
  <si>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</si>
  <si>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</si>
  <si>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</si>
  <si>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</si>
  <si>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</si>
  <si>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</si>
  <si>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</si>
  <si>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</si>
  <si>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</si>
  <si>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</si>
  <si>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</si>
  <si>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</si>
  <si>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</si>
  <si>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</si>
  <si>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</si>
  <si>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</si>
  <si>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</si>
  <si>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</si>
  <si>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</si>
  <si>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</si>
  <si>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</si>
  <si>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</si>
  <si>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</si>
  <si>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</si>
  <si>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</si>
  <si>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</si>
  <si>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</si>
  <si>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</si>
  <si>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</si>
  <si>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</si>
  <si>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</si>
  <si>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</si>
  <si>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</si>
  <si>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</si>
  <si>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</si>
  <si>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</si>
  <si>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</si>
  <si>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</si>
  <si>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</si>
  <si>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</si>
  <si>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</si>
  <si>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</si>
  <si>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</si>
  <si>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</si>
  <si>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</si>
  <si>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</si>
  <si>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</si>
  <si>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</si>
  <si>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</si>
  <si>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</si>
  <si>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</si>
  <si>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</si>
  <si>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</si>
  <si>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</si>
  <si>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</si>
  <si>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</si>
  <si>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</si>
  <si>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</si>
  <si>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</si>
  <si>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</si>
  <si>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</si>
  <si>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</si>
  <si>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</si>
  <si>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</si>
  <si>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</si>
  <si>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</si>
  <si>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</si>
  <si>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</si>
  <si>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</si>
  <si>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</si>
  <si>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</si>
  <si>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</si>
  <si>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</si>
  <si>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</si>
  <si>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</si>
  <si>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</si>
  <si>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</si>
  <si>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</si>
  <si>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</si>
  <si>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</si>
  <si>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</si>
  <si>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</si>
  <si>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</si>
  <si>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</si>
  <si>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</si>
  <si>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</si>
  <si>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</si>
  <si>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</si>
  <si>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</si>
  <si>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</si>
  <si>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</si>
  <si>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</si>
  <si>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</si>
  <si>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</si>
  <si>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</si>
  <si>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</si>
  <si>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</si>
  <si>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</si>
  <si>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</si>
  <si>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</si>
  <si>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</si>
  <si>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</si>
  <si>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</si>
  <si>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</si>
  <si>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</si>
  <si>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</si>
  <si>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</si>
  <si>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</si>
  <si>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</si>
  <si>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</si>
  <si>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</si>
  <si>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</si>
  <si>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</si>
  <si>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</si>
  <si>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</si>
  <si>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</si>
  <si>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</si>
  <si>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</si>
  <si>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</si>
  <si>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</si>
  <si>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</si>
  <si>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</si>
  <si>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</si>
  <si>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</si>
  <si>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</si>
  <si>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</si>
  <si>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</si>
  <si>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</si>
  <si>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</si>
  <si>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</si>
  <si>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</si>
  <si>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</si>
  <si>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</si>
  <si>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</si>
  <si>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</si>
  <si>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</si>
  <si>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</si>
  <si>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</si>
  <si>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</si>
  <si>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</si>
  <si>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</si>
  <si>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</si>
  <si>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</si>
  <si>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</si>
  <si>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</si>
  <si>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</si>
  <si>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</si>
  <si>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</si>
  <si>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</si>
  <si>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</si>
  <si>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</si>
  <si>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</si>
  <si>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</si>
  <si>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</si>
  <si>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</si>
  <si>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</si>
  <si>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</si>
  <si>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</si>
  <si>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</si>
  <si>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</si>
  <si>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</si>
  <si>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</si>
  <si>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</si>
  <si>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</si>
  <si>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</si>
  <si>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</si>
  <si>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</si>
  <si>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</si>
  <si>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</si>
  <si>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</si>
  <si>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</si>
  <si>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</si>
  <si>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</si>
  <si>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</si>
  <si>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</si>
  <si>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</si>
  <si>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</si>
  <si>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</si>
  <si>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</si>
  <si>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</si>
  <si>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</si>
  <si>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</si>
  <si>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</si>
  <si>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</si>
  <si>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</si>
  <si>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</si>
  <si>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</si>
  <si>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</si>
  <si>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</si>
  <si>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</si>
  <si>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</si>
  <si>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</si>
  <si>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</si>
  <si>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</si>
  <si>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</si>
  <si>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</si>
  <si>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</si>
  <si>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</si>
  <si>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</si>
  <si>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</si>
  <si>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</si>
  <si>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</si>
  <si>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</si>
  <si>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</si>
  <si>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</si>
  <si>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</si>
  <si>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</si>
  <si>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</si>
  <si>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</si>
  <si>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</si>
  <si>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</si>
  <si>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</si>
  <si>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</si>
  <si>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</si>
  <si>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</si>
  <si>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</si>
  <si>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</si>
  <si>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</si>
  <si>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</si>
  <si>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</si>
  <si>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</si>
  <si>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</si>
  <si>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</si>
  <si>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</si>
  <si>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</si>
  <si>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</si>
  <si>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</si>
  <si>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</si>
  <si>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</si>
  <si>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</si>
  <si>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</si>
  <si>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</si>
  <si>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</si>
  <si>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</si>
  <si>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</si>
  <si>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</si>
  <si>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</si>
  <si>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</si>
  <si>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</si>
  <si>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</si>
  <si>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</si>
  <si>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</si>
  <si>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</si>
  <si>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</si>
  <si>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</si>
  <si>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</si>
  <si>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</si>
  <si>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</si>
  <si>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</si>
  <si>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</si>
  <si>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</si>
  <si>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</si>
  <si>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</si>
  <si>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</si>
  <si>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</si>
  <si>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</si>
  <si>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</si>
  <si>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</si>
  <si>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</si>
  <si>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</si>
  <si>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</si>
  <si>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</si>
  <si>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</si>
  <si>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</si>
  <si>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</si>
  <si>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</si>
  <si>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</si>
  <si>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</si>
  <si>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</si>
  <si>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</si>
  <si>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</si>
  <si>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</si>
  <si>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</si>
  <si>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</si>
  <si>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</si>
  <si>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</si>
  <si>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</si>
  <si>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</si>
  <si>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</si>
  <si>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</si>
  <si>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</si>
  <si>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</si>
  <si>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</si>
  <si>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</si>
  <si>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</si>
  <si>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</si>
  <si>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</si>
  <si>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</si>
  <si>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</si>
  <si>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</si>
  <si>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</si>
  <si>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</si>
  <si>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</si>
  <si>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</si>
  <si>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</si>
  <si>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</si>
  <si>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</si>
  <si>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</si>
  <si>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</si>
  <si>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</si>
  <si>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</si>
  <si>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</si>
  <si>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</si>
  <si>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</si>
  <si>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</si>
  <si>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</si>
  <si>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</si>
  <si>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</si>
  <si>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</si>
  <si>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</si>
  <si>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</si>
  <si>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</si>
  <si>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</si>
  <si>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</si>
  <si>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</si>
  <si>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</si>
  <si>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</si>
  <si>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</si>
  <si>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</si>
  <si>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</si>
  <si>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</si>
  <si>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</si>
  <si>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</si>
  <si>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</si>
  <si>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</si>
  <si>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</si>
  <si>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</si>
  <si>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</si>
  <si>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</si>
  <si>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</si>
  <si>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</si>
  <si>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</si>
  <si>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</si>
  <si>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</si>
  <si>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</si>
  <si>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</si>
  <si>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</si>
  <si>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</si>
  <si>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</si>
  <si>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</si>
  <si>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</si>
  <si>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</si>
  <si>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</si>
  <si>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</si>
  <si>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</si>
  <si>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</si>
  <si>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</si>
  <si>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</si>
  <si>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</si>
  <si>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</si>
  <si>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</si>
  <si>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</si>
  <si>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</si>
  <si>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</si>
  <si>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</si>
  <si>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</si>
  <si>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</si>
  <si>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</si>
  <si>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</si>
  <si>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</si>
  <si>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</si>
  <si>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</si>
  <si>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</si>
  <si>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</si>
  <si>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</si>
  <si>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</si>
  <si>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</si>
  <si>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</si>
  <si>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</si>
  <si>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</si>
  <si>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</si>
  <si>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</si>
  <si>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</si>
  <si>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</si>
  <si>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</si>
  <si>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</si>
  <si>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</si>
  <si>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</si>
  <si>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</si>
  <si>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</si>
  <si>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</si>
  <si>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</si>
  <si>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</si>
  <si>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</si>
  <si>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</si>
  <si>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</si>
  <si>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</si>
  <si>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</si>
  <si>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</si>
  <si>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</si>
  <si>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</si>
  <si>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</si>
  <si>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</si>
  <si>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</si>
  <si>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</si>
  <si>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</si>
  <si>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</si>
  <si>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</si>
  <si>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</si>
  <si>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</si>
  <si>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</si>
  <si>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</si>
  <si>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</si>
  <si>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</si>
  <si>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</si>
  <si>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</si>
  <si>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</si>
  <si>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</si>
  <si>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</si>
  <si>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</si>
  <si>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</si>
  <si>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</si>
  <si>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</si>
  <si>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</si>
  <si>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</si>
  <si>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</si>
  <si>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</si>
  <si>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</si>
  <si>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</si>
  <si>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</si>
  <si>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</si>
  <si>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</si>
  <si>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</si>
  <si>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</si>
  <si>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</si>
  <si>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</si>
  <si>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</si>
  <si>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</si>
  <si>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</si>
  <si>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</si>
  <si>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</si>
  <si>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</si>
  <si>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</si>
  <si>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</si>
  <si>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</si>
  <si>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</si>
  <si>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</si>
  <si>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</si>
  <si>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</si>
  <si>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</si>
  <si>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</si>
  <si>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</si>
  <si>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</si>
  <si>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</si>
  <si>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</si>
  <si>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</si>
  <si>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</si>
  <si>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</si>
  <si>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</si>
  <si>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</si>
  <si>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</si>
  <si>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</si>
  <si>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</si>
  <si>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</si>
  <si>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</si>
  <si>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</si>
  <si>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</si>
  <si>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</si>
  <si>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</si>
  <si>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</si>
  <si>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</si>
  <si>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</si>
  <si>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</si>
  <si>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</si>
  <si>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</si>
  <si>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</si>
  <si>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</si>
  <si>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</si>
  <si>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</si>
  <si>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</si>
  <si>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</si>
  <si>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</si>
  <si>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</si>
  <si>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</si>
  <si>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</si>
  <si>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</si>
  <si>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</si>
  <si>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</si>
  <si>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</si>
  <si>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</si>
  <si>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</si>
  <si>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</si>
  <si>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</si>
  <si>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</si>
  <si>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</si>
  <si>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</si>
  <si>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</si>
  <si>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</si>
  <si>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</si>
  <si>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</si>
  <si>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</si>
  <si>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</si>
  <si>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</si>
  <si>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</si>
  <si>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</si>
  <si>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</si>
  <si>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</si>
  <si>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</si>
  <si>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</si>
  <si>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</si>
  <si>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</si>
  <si>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</si>
  <si>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</si>
  <si>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</si>
  <si>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</si>
  <si>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</si>
  <si>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</si>
  <si>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</si>
  <si>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</si>
  <si>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</si>
  <si>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</si>
  <si>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</si>
  <si>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</si>
  <si>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</si>
  <si>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</si>
  <si>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</si>
  <si>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</si>
  <si>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</si>
  <si>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</si>
  <si>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</si>
  <si>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</si>
  <si>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</si>
  <si>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</si>
  <si>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</si>
  <si>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</si>
  <si>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</si>
  <si>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</si>
  <si>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</si>
  <si>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</si>
  <si>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</si>
  <si>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</si>
  <si>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</si>
  <si>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</si>
  <si>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</si>
  <si>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</si>
  <si>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</si>
  <si>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</si>
  <si>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</si>
  <si>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</si>
  <si>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</si>
  <si>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</si>
  <si>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</si>
  <si>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</si>
  <si>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</si>
  <si>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</si>
  <si>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</si>
  <si>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</si>
  <si>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</si>
  <si>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</si>
  <si>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</si>
  <si>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</si>
  <si>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</si>
  <si>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</si>
  <si>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</si>
  <si>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</si>
  <si>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</si>
  <si>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</si>
  <si>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</si>
  <si>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</si>
  <si>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</si>
  <si>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</si>
  <si>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</si>
  <si>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</si>
  <si>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</si>
  <si>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</si>
  <si>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</si>
  <si>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</si>
  <si>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</si>
  <si>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</si>
  <si>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</si>
  <si>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</si>
  <si>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</si>
  <si>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</si>
  <si>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</si>
  <si>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</si>
  <si>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</si>
  <si>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</si>
  <si>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</si>
  <si>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</si>
  <si>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</si>
  <si>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</si>
  <si>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</si>
  <si>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</si>
  <si>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</si>
  <si>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</si>
  <si>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</si>
  <si>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</si>
  <si>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</si>
  <si>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</si>
  <si>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</si>
  <si>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</si>
  <si>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</si>
  <si>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</si>
  <si>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</si>
  <si>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</si>
  <si>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</si>
  <si>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</si>
  <si>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</si>
  <si>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</si>
  <si>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</si>
  <si>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</si>
  <si>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</si>
  <si>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</si>
  <si>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</si>
  <si>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</si>
  <si>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</si>
  <si>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</si>
  <si>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</si>
  <si>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</si>
  <si>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</si>
  <si>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</si>
  <si>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</si>
  <si>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</si>
  <si>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</si>
  <si>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</si>
  <si>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</si>
  <si>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</si>
  <si>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</si>
  <si>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</si>
  <si>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</si>
  <si>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</si>
  <si>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</si>
  <si>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</si>
  <si>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</si>
  <si>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</si>
  <si>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</si>
  <si>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</si>
  <si>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</si>
  <si>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</si>
  <si>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</si>
  <si>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</si>
  <si>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</si>
  <si>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</si>
  <si>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</si>
  <si>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</si>
  <si>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</si>
  <si>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</si>
  <si>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</si>
  <si>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</si>
  <si>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</si>
  <si>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</si>
  <si>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</si>
  <si>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</si>
  <si>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</si>
  <si>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</si>
  <si>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</si>
  <si>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</si>
  <si>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</si>
  <si>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</si>
  <si>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</si>
  <si>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</si>
  <si>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</si>
  <si>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</si>
  <si>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</si>
  <si>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</si>
  <si>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</si>
  <si>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</si>
  <si>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</si>
  <si>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</si>
  <si>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</si>
  <si>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</si>
  <si>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</si>
  <si>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</si>
  <si>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</si>
  <si>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</si>
  <si>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</si>
  <si>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</si>
  <si>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</si>
  <si>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</si>
  <si>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</si>
  <si>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</si>
  <si>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</si>
  <si>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</si>
  <si>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</si>
  <si>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</si>
  <si>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</si>
  <si>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</si>
  <si>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</si>
  <si>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</si>
  <si>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</si>
  <si>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</si>
  <si>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</si>
  <si>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</si>
  <si>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</si>
  <si>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</si>
  <si>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</si>
  <si>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</si>
  <si>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</si>
  <si>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</si>
  <si>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</si>
  <si>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</si>
  <si>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</si>
  <si>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</si>
  <si>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</si>
  <si>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</si>
  <si>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</si>
  <si>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</si>
  <si>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</si>
  <si>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</si>
  <si>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</si>
  <si>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</si>
  <si>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</si>
  <si>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</si>
  <si>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</si>
  <si>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</si>
  <si>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</si>
  <si>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</si>
  <si>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</si>
  <si>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</si>
  <si>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</si>
  <si>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</si>
  <si>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</si>
  <si>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</si>
  <si>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</si>
  <si>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</si>
  <si>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</si>
  <si>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</si>
  <si>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</si>
  <si>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</si>
  <si>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</si>
  <si>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</si>
  <si>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</si>
  <si>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</si>
  <si>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</si>
  <si>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</si>
  <si>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</si>
  <si>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</si>
  <si>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</si>
  <si>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</si>
  <si>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</si>
  <si>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</si>
  <si>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</si>
  <si>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</si>
  <si>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</si>
  <si>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</si>
  <si>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</si>
  <si>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</si>
  <si>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</si>
  <si>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</si>
  <si>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</si>
  <si>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</si>
  <si>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</si>
  <si>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</si>
  <si>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</si>
  <si>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</si>
  <si>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</si>
  <si>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</si>
  <si>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</si>
  <si>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</si>
  <si>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</si>
  <si>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</si>
  <si>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</si>
  <si>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</si>
  <si>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</si>
  <si>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</si>
  <si>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</si>
  <si>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</si>
  <si>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</si>
  <si>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</si>
  <si>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</si>
  <si>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</si>
  <si>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</si>
  <si>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</si>
  <si>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</si>
  <si>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</si>
  <si>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</si>
  <si>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</si>
  <si>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</si>
  <si>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</si>
  <si>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</si>
  <si>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</si>
  <si>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</si>
  <si>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</si>
  <si>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</si>
  <si>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</si>
  <si>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</si>
  <si>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</si>
  <si>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</si>
  <si>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</si>
  <si>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</si>
  <si>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</si>
  <si>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</si>
  <si>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</si>
  <si>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</si>
  <si>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</si>
  <si>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</si>
  <si>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</si>
  <si>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</si>
  <si>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</si>
  <si>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</si>
  <si>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</si>
  <si>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</si>
  <si>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</si>
  <si>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</si>
  <si>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</si>
  <si>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</si>
  <si>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</si>
  <si>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</si>
  <si>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</si>
  <si>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</si>
  <si>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</si>
  <si>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</si>
  <si>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</si>
  <si>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</si>
  <si>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</si>
  <si>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</si>
  <si>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</si>
  <si>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</si>
  <si>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</si>
  <si>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</si>
  <si>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</si>
  <si>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</si>
  <si>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</si>
  <si>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</si>
  <si>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</si>
  <si>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</si>
  <si>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</si>
  <si>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</si>
  <si>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</si>
  <si>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</si>
  <si>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</si>
  <si>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</si>
  <si>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</si>
  <si>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</si>
  <si>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</si>
  <si>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</si>
  <si>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</si>
  <si>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</si>
  <si>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</si>
  <si>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</si>
  <si>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</si>
  <si>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</si>
  <si>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</si>
  <si>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</si>
  <si>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</si>
  <si>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</si>
  <si>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</si>
  <si>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</si>
  <si>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</si>
  <si>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</si>
  <si>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</si>
  <si>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</si>
  <si>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</si>
  <si>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</si>
  <si>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</si>
  <si>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</si>
  <si>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</si>
  <si>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</si>
  <si>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</si>
  <si>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</si>
  <si>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</si>
  <si>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</si>
  <si>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</si>
  <si>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</si>
  <si>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</si>
  <si>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</si>
  <si>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</si>
  <si>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</si>
  <si>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</si>
  <si>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</si>
  <si>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</si>
  <si>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</si>
  <si>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</si>
  <si>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</si>
  <si>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</si>
  <si>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</si>
  <si>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</si>
  <si>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</si>
  <si>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</si>
  <si>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</si>
  <si>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</si>
  <si>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</si>
  <si>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</si>
  <si>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</si>
  <si>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</si>
  <si>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</si>
  <si>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</si>
  <si>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</si>
  <si>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</si>
  <si>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</si>
  <si>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</si>
  <si>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</si>
  <si>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</si>
  <si>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</si>
  <si>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</si>
  <si>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</si>
  <si>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</si>
  <si>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</si>
  <si>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</si>
  <si>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</si>
  <si>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</si>
  <si>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</si>
  <si>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</si>
  <si>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</si>
  <si>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</si>
  <si>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</si>
  <si>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</si>
  <si>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</si>
  <si>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</si>
  <si>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</si>
  <si>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</si>
  <si>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</si>
  <si>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</si>
  <si>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</si>
  <si>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</si>
  <si>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</si>
  <si>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</si>
  <si>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</si>
  <si>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</si>
  <si>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</si>
  <si>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</si>
  <si>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</si>
  <si>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</si>
  <si>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</si>
  <si>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</si>
  <si>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</si>
  <si>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</si>
  <si>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</si>
  <si>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</si>
  <si>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</si>
  <si>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</si>
  <si>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</si>
  <si>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</si>
  <si>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</si>
  <si>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</si>
  <si>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</si>
  <si>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</si>
  <si>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</si>
  <si>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</si>
  <si>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</si>
  <si>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</si>
  <si>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</si>
  <si>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</si>
  <si>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</si>
  <si>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</si>
  <si>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</si>
  <si>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</si>
  <si>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</si>
  <si>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</si>
  <si>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</si>
  <si>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</si>
  <si>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</si>
  <si>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</si>
  <si>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</si>
  <si>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</si>
  <si>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</si>
  <si>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</si>
  <si>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</si>
  <si>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</si>
  <si>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</si>
  <si>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</si>
  <si>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</si>
  <si>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</si>
  <si>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</si>
  <si>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</si>
  <si>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</si>
  <si>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</si>
  <si>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</si>
  <si>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</si>
  <si>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</si>
  <si>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</si>
  <si>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</si>
  <si>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</si>
  <si>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</si>
  <si>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</si>
  <si>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</si>
  <si>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</si>
  <si>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</si>
  <si>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</si>
  <si>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</si>
  <si>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</si>
  <si>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</si>
  <si>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</si>
  <si>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</si>
  <si>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</si>
  <si>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</si>
  <si>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</si>
  <si>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</si>
  <si>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</si>
  <si>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</si>
  <si>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</si>
  <si>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</si>
  <si>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</si>
  <si>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</si>
  <si>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</si>
  <si>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</si>
  <si>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</si>
  <si>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</si>
  <si>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</si>
  <si>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</si>
  <si>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</si>
  <si>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</si>
  <si>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</si>
  <si>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</si>
  <si>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</si>
  <si>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</si>
  <si>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</si>
  <si>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</si>
  <si>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</si>
  <si>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</si>
  <si>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</si>
  <si>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</si>
  <si>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</si>
  <si>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</si>
  <si>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</si>
  <si>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</si>
  <si>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</si>
  <si>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</si>
  <si>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</si>
  <si>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</si>
  <si>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</si>
  <si>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</si>
  <si>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</si>
  <si>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</si>
  <si>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</si>
  <si>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</si>
  <si>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</si>
  <si>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</si>
  <si>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</si>
  <si>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</si>
  <si>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</si>
  <si>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</si>
  <si>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</si>
  <si>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</si>
  <si>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</si>
  <si>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</si>
  <si>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</si>
  <si>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</si>
  <si>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</si>
  <si>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</si>
  <si>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</si>
  <si>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</si>
  <si>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</si>
  <si>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</si>
  <si>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</si>
  <si>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</si>
  <si>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</si>
  <si>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</si>
  <si>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</si>
  <si>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</si>
  <si>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</si>
  <si>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</si>
  <si>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</si>
  <si>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</si>
  <si>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</si>
  <si>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</si>
  <si>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</si>
  <si>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</si>
  <si>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</si>
  <si>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</si>
  <si>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</si>
  <si>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</si>
  <si>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</si>
  <si>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</si>
  <si>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</si>
  <si>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</si>
  <si>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</si>
  <si>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</si>
  <si>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</si>
  <si>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</si>
  <si>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</si>
  <si>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</si>
  <si>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</si>
  <si>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</si>
  <si>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</si>
  <si>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</si>
  <si>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</si>
  <si>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</si>
  <si>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</si>
  <si>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</si>
  <si>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</si>
  <si>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</si>
  <si>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</si>
  <si>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</si>
  <si>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</si>
  <si>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</si>
  <si>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</si>
  <si>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</si>
  <si>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</si>
  <si>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</si>
  <si>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</si>
  <si>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</si>
  <si>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</si>
  <si>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</si>
  <si>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</si>
  <si>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</si>
  <si>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</si>
  <si>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</si>
  <si>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</si>
  <si>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</si>
  <si>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</si>
  <si>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</si>
  <si>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</si>
  <si>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</si>
  <si>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</si>
  <si>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</si>
  <si>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</si>
  <si>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</si>
  <si>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</si>
  <si>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</si>
  <si>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</si>
  <si>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</si>
  <si>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</si>
  <si>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</si>
  <si>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</si>
  <si>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</si>
  <si>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</si>
  <si>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</si>
  <si>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</si>
  <si>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</si>
  <si>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</si>
  <si>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</si>
  <si>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</si>
  <si>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</si>
  <si>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</si>
  <si>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</si>
  <si>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</si>
  <si>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</si>
  <si>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</si>
  <si>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</si>
  <si>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</si>
  <si>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</si>
  <si>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</si>
  <si>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</si>
  <si>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</si>
  <si>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</si>
  <si>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</si>
  <si>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</si>
  <si>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</si>
  <si>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</si>
  <si>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</si>
  <si>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</si>
  <si>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</si>
  <si>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</si>
  <si>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</si>
  <si>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</si>
  <si>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</si>
  <si>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</si>
  <si>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</si>
  <si>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</si>
  <si>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</si>
  <si>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</si>
  <si>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</si>
  <si>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</si>
  <si>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</si>
  <si>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</si>
  <si>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</si>
  <si>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</si>
  <si>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</si>
  <si>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</si>
  <si>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</si>
  <si>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</si>
  <si>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</si>
  <si>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</si>
  <si>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</si>
  <si>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</si>
  <si>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</si>
  <si>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</si>
  <si>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</si>
  <si>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</si>
  <si>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</si>
  <si>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</si>
  <si>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</si>
  <si>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</si>
  <si>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</si>
  <si>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</si>
  <si>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</si>
  <si>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</si>
  <si>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</si>
  <si>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</si>
  <si>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</si>
  <si>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</si>
  <si>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</si>
  <si>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</si>
  <si>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</si>
  <si>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</si>
  <si>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</si>
  <si>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</si>
  <si>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</si>
  <si>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</si>
  <si>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</si>
  <si>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</si>
  <si>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</si>
  <si>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</si>
  <si>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</si>
  <si>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</si>
  <si>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</si>
  <si>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</si>
  <si>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</si>
  <si>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</si>
  <si>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</si>
  <si>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</si>
  <si>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</si>
  <si>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</si>
  <si>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</si>
  <si>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</si>
  <si>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</si>
  <si>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</si>
  <si>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</si>
  <si>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</si>
  <si>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</si>
  <si>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</si>
  <si>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</si>
  <si>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</si>
  <si>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</si>
  <si>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</si>
  <si>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</si>
  <si>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</si>
  <si>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</si>
  <si>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</si>
  <si>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</si>
  <si>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</si>
  <si>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</si>
  <si>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</si>
  <si>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</si>
  <si>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</si>
  <si>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</si>
  <si>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</si>
  <si>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</si>
  <si>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</si>
  <si>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</si>
  <si>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</si>
  <si>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</si>
  <si>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</si>
  <si>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</si>
  <si>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</si>
  <si>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</si>
  <si>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</si>
  <si>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</si>
  <si>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</si>
  <si>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</si>
  <si>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</si>
  <si>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</si>
  <si>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</si>
  <si>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</si>
  <si>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</si>
  <si>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</si>
  <si>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</si>
  <si>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</si>
  <si>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</si>
  <si>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</si>
  <si>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</si>
  <si>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</si>
  <si>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</si>
  <si>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</si>
  <si>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</si>
  <si>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</si>
  <si>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</si>
  <si>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</si>
  <si>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</si>
  <si>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</si>
  <si>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</si>
  <si>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</si>
  <si>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</si>
  <si>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</si>
  <si>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</si>
  <si>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</si>
  <si>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</si>
  <si>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</si>
  <si>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</si>
  <si>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</si>
  <si>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</si>
  <si>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</si>
  <si>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</si>
  <si>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</si>
  <si>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</si>
  <si>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</si>
  <si>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</si>
  <si>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</si>
  <si>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</si>
  <si>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</si>
  <si>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</si>
  <si>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</si>
  <si>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</si>
  <si>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</si>
  <si>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</si>
  <si>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</si>
  <si>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</si>
  <si>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</si>
  <si>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</si>
  <si>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</si>
  <si>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</si>
  <si>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</si>
  <si>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</si>
  <si>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</si>
  <si>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</si>
  <si>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</si>
  <si>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</si>
  <si>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</si>
  <si>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</si>
  <si>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</si>
  <si>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</si>
  <si>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</si>
  <si>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</si>
  <si>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</si>
  <si>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</si>
  <si>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</si>
  <si>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</si>
  <si>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</si>
  <si>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</si>
  <si>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</si>
  <si>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</si>
  <si>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</si>
  <si>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</si>
  <si>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</si>
  <si>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</si>
  <si>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</si>
  <si>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</si>
  <si>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</si>
  <si>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</si>
  <si>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</si>
  <si>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</si>
  <si>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</si>
  <si>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</si>
  <si>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</si>
  <si>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</si>
  <si>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</si>
  <si>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</si>
  <si>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</si>
  <si>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</si>
  <si>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</si>
  <si>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</si>
  <si>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</si>
  <si>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</si>
  <si>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</si>
  <si>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</si>
  <si>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</si>
  <si>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</si>
  <si>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</si>
  <si>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</si>
  <si>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</si>
  <si>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</si>
  <si>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</si>
  <si>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</si>
  <si>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</si>
  <si>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</si>
  <si>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</si>
  <si>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</si>
  <si>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</si>
  <si>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</si>
  <si>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</si>
  <si>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</si>
  <si>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</si>
  <si>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</si>
  <si>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</si>
  <si>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</si>
  <si>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</si>
  <si>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</si>
  <si>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</si>
  <si>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</si>
  <si>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</si>
  <si>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</si>
  <si>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</si>
  <si>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</si>
  <si>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</si>
  <si>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</si>
  <si>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</si>
  <si>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</si>
  <si>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</si>
  <si>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</si>
  <si>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</si>
  <si>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</si>
  <si>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</si>
  <si>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</si>
  <si>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</si>
  <si>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</si>
  <si>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</si>
  <si>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</si>
  <si>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</si>
  <si>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</si>
  <si>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</si>
  <si>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</si>
  <si>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</si>
  <si>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</si>
  <si>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</si>
  <si>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</si>
  <si>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</si>
  <si>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</si>
  <si>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</si>
  <si>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</si>
  <si>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</si>
  <si>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</si>
  <si>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</si>
  <si>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</si>
  <si>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</si>
  <si>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</si>
  <si>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</si>
  <si>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</si>
  <si>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</si>
  <si>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</si>
  <si>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</si>
  <si>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</si>
  <si>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</si>
  <si>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</si>
  <si>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</si>
  <si>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</si>
  <si>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</si>
  <si>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</si>
  <si>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</si>
  <si>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</si>
  <si>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</si>
  <si>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</si>
  <si>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</si>
  <si>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</si>
  <si>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</si>
  <si>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</si>
  <si>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</si>
  <si>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</si>
  <si>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</si>
  <si>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</si>
  <si>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</si>
  <si>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</si>
  <si>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</si>
  <si>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</si>
  <si>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</si>
  <si>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</si>
  <si>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</si>
  <si>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</si>
  <si>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</si>
  <si>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</si>
  <si>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</si>
  <si>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</si>
  <si>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</si>
  <si>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</si>
  <si>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</si>
  <si>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</si>
  <si>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</si>
  <si>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</si>
  <si>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</si>
  <si>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</si>
  <si>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</si>
  <si>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</si>
  <si>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</si>
  <si>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</si>
  <si>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</si>
  <si>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</si>
  <si>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</si>
  <si>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</si>
  <si>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</si>
  <si>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</si>
  <si>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</si>
  <si>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</si>
  <si>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</si>
  <si>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</si>
  <si>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</si>
  <si>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</si>
  <si>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</si>
  <si>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</si>
  <si>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</si>
  <si>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</si>
  <si>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</si>
  <si>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</si>
  <si>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</si>
  <si>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</si>
  <si>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</si>
  <si>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</si>
  <si>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</si>
  <si>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</si>
  <si>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</si>
  <si>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</si>
  <si>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</si>
  <si>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</si>
  <si>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</si>
  <si>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</si>
  <si>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</si>
  <si>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</si>
  <si>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</si>
  <si>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</si>
  <si>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</si>
  <si>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</si>
  <si>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</si>
  <si>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</si>
  <si>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</si>
  <si>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</si>
  <si>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</si>
  <si>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</si>
  <si>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</si>
  <si>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</si>
  <si>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</si>
  <si>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</si>
  <si>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</si>
  <si>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</si>
  <si>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</si>
  <si>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</si>
  <si>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</si>
  <si>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</si>
  <si>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</si>
  <si>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</si>
  <si>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</si>
  <si>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</si>
  <si>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</si>
  <si>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</si>
  <si>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</si>
  <si>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</si>
  <si>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</si>
  <si>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</si>
  <si>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</si>
  <si>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</si>
  <si>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</si>
  <si>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</si>
  <si>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</si>
  <si>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</si>
  <si>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</si>
  <si>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</si>
  <si>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</si>
  <si>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</si>
  <si>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</si>
  <si>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</si>
  <si>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</si>
  <si>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</si>
  <si>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</si>
  <si>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</si>
  <si>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</si>
  <si>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</si>
  <si>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</si>
  <si>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</si>
  <si>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</si>
  <si>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</si>
  <si>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</si>
  <si>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</si>
  <si>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</si>
  <si>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</si>
  <si>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</si>
  <si>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</si>
  <si>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</si>
  <si>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</si>
  <si>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</si>
  <si>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</si>
  <si>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</si>
  <si>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</si>
  <si>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</si>
  <si>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</si>
  <si>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</si>
  <si>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</si>
  <si>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</si>
  <si>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</si>
  <si>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</si>
  <si>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</si>
  <si>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</si>
  <si>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</si>
  <si>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</si>
  <si>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</si>
  <si>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</si>
  <si>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</si>
  <si>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</si>
  <si>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</si>
  <si>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</si>
  <si>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</si>
  <si>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</si>
  <si>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</si>
  <si>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</si>
  <si>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</si>
  <si>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</si>
  <si>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</si>
  <si>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</si>
  <si>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</si>
  <si>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</si>
  <si>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</si>
  <si>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</si>
  <si>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</si>
  <si>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</si>
  <si>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</si>
  <si>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</si>
  <si>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</si>
  <si>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</si>
  <si>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</si>
  <si>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</si>
  <si>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</si>
  <si>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</si>
  <si>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</si>
  <si>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</si>
  <si>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</si>
  <si>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</si>
  <si>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</si>
  <si>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</si>
  <si>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</si>
  <si>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</si>
  <si>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</si>
  <si>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</si>
  <si>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</si>
  <si>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</si>
  <si>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</si>
  <si>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</si>
  <si>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</si>
  <si>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</si>
  <si>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</si>
  <si>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</si>
  <si>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</si>
  <si>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</si>
  <si>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</si>
  <si>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</si>
  <si>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</si>
  <si>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</si>
  <si>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</si>
  <si>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</si>
  <si>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</si>
  <si>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</si>
  <si>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</si>
  <si>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</si>
  <si>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</si>
  <si>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</si>
  <si>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</si>
  <si>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</si>
  <si>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</si>
  <si>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</si>
  <si>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</si>
  <si>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</si>
  <si>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</si>
  <si>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</si>
  <si>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</si>
  <si>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</si>
  <si>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</si>
  <si>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</si>
  <si>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</si>
  <si>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</si>
  <si>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</si>
  <si>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</si>
  <si>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</si>
  <si>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</si>
  <si>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</si>
  <si>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</si>
  <si>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</si>
  <si>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</si>
  <si>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</si>
  <si>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</si>
  <si>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</si>
  <si>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</si>
  <si>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</si>
  <si>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</si>
  <si>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</si>
  <si>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</si>
  <si>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</si>
  <si>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</si>
  <si>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</si>
  <si>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</si>
  <si>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</si>
  <si>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</si>
  <si>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</si>
  <si>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</si>
  <si>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</si>
  <si>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</si>
  <si>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</si>
  <si>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</si>
  <si>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</si>
  <si>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</si>
  <si>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</si>
  <si>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</si>
  <si>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</si>
  <si>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</si>
  <si>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</si>
  <si>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</si>
  <si>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</si>
  <si>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</si>
  <si>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</si>
  <si>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</si>
  <si>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</si>
  <si>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</si>
  <si>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</si>
  <si>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</si>
  <si>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</si>
  <si>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</si>
  <si>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</si>
  <si>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</si>
  <si>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</si>
  <si>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</si>
  <si>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</si>
  <si>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</si>
  <si>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</si>
  <si>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</si>
  <si>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</si>
  <si>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</si>
  <si>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</si>
  <si>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</si>
  <si>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</si>
  <si>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</si>
  <si>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</si>
  <si>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</si>
  <si>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</si>
  <si>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</si>
  <si>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</si>
  <si>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</si>
  <si>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</si>
  <si>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</si>
  <si>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</si>
  <si>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</si>
  <si>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</si>
  <si>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</si>
  <si>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</si>
  <si>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</si>
  <si>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</si>
  <si>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</si>
  <si>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</si>
  <si>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</si>
  <si>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</si>
  <si>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</si>
  <si>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</si>
  <si>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</si>
  <si>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</si>
  <si>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</si>
  <si>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</si>
  <si>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</si>
  <si>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</si>
  <si>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</si>
  <si>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</si>
  <si>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</si>
  <si>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</si>
  <si>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</si>
  <si>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</si>
  <si>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</si>
  <si>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</si>
  <si>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</si>
  <si>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</si>
  <si>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</si>
  <si>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</si>
  <si>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</si>
  <si>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</si>
  <si>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</si>
  <si>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</si>
  <si>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</si>
  <si>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</si>
  <si>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</si>
  <si>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</si>
  <si>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</si>
  <si>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</si>
  <si>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</si>
  <si>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</si>
  <si>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</si>
  <si>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</si>
  <si>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</si>
  <si>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</si>
  <si>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</si>
  <si>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</si>
  <si>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</si>
  <si>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</si>
  <si>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</si>
  <si>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</si>
  <si>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</si>
  <si>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</si>
  <si>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</si>
  <si>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</si>
  <si>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</si>
  <si>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</si>
  <si>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</si>
  <si>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</si>
  <si>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</si>
  <si>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</si>
  <si>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</si>
  <si>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</si>
  <si>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</si>
  <si>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</si>
  <si>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</si>
  <si>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</si>
  <si>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</si>
  <si>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</si>
  <si>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</si>
  <si>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</si>
  <si>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</si>
  <si>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</si>
  <si>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</si>
  <si>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</si>
  <si>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</si>
  <si>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</si>
  <si>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</si>
  <si>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</si>
  <si>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</si>
  <si>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</si>
  <si>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</si>
  <si>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</si>
  <si>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</si>
  <si>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</si>
  <si>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</si>
  <si>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</si>
  <si>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</si>
  <si>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</si>
  <si>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</si>
  <si>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</si>
  <si>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</si>
  <si>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</si>
  <si>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</si>
  <si>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</si>
  <si>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</si>
  <si>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</si>
  <si>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</si>
  <si>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</si>
  <si>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</si>
  <si>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</si>
  <si>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</si>
  <si>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</si>
  <si>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</si>
  <si>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</si>
  <si>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</si>
  <si>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</si>
  <si>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</si>
  <si>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</si>
  <si>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</si>
  <si>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</si>
  <si>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</si>
  <si>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</si>
  <si>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</si>
  <si>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</si>
  <si>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</si>
  <si>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</si>
  <si>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</si>
  <si>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</si>
  <si>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</si>
  <si>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</si>
  <si>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</si>
  <si>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</si>
  <si>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</si>
  <si>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</si>
  <si>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</si>
  <si>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</si>
  <si>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</si>
  <si>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</si>
  <si>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</si>
  <si>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</si>
  <si>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</si>
  <si>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</si>
  <si>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</si>
  <si>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</si>
  <si>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</si>
  <si>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</si>
  <si>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</si>
  <si>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</si>
  <si>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</si>
  <si>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</si>
  <si>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</si>
  <si>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</si>
  <si>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</si>
  <si>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</si>
  <si>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</si>
  <si>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</si>
  <si>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</si>
  <si>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</si>
  <si>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</si>
  <si>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</si>
  <si>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</si>
  <si>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</si>
  <si>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</si>
  <si>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</si>
  <si>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</si>
  <si>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</si>
  <si>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</si>
  <si>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</si>
  <si>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</si>
  <si>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</si>
  <si>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</si>
  <si>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</si>
  <si>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</si>
  <si>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</si>
  <si>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</si>
  <si>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</si>
  <si>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</si>
  <si>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</si>
  <si>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</si>
  <si>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</si>
  <si>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</si>
  <si>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</si>
  <si>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</si>
  <si>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</si>
  <si>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</si>
  <si>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</si>
  <si>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</si>
  <si>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</si>
  <si>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</si>
  <si>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</si>
  <si>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</si>
  <si>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</si>
  <si>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</si>
  <si>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</si>
  <si>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</si>
  <si>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</si>
  <si>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</si>
  <si>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</si>
  <si>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</si>
  <si>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</si>
  <si>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</si>
  <si>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</si>
  <si>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</si>
  <si>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</si>
  <si>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</si>
  <si>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</si>
  <si>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</si>
  <si>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</si>
  <si>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</si>
  <si>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</si>
  <si>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</si>
  <si>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</si>
  <si>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</si>
  <si>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</si>
  <si>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</si>
  <si>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</si>
  <si>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</si>
  <si>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</si>
  <si>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</si>
  <si>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</si>
  <si>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</si>
  <si>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</si>
  <si>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</si>
  <si>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</si>
  <si>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</si>
  <si>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</si>
  <si>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</si>
  <si>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</si>
  <si>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</si>
  <si>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</si>
  <si>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</si>
  <si>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</si>
  <si>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</si>
  <si>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</si>
  <si>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</si>
  <si>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</si>
  <si>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</si>
  <si>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</si>
  <si>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</si>
  <si>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</si>
  <si>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</si>
  <si>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</si>
  <si>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</si>
  <si>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</si>
  <si>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</si>
  <si>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</si>
  <si>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</si>
  <si>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</si>
  <si>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</si>
  <si>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</si>
  <si>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</si>
  <si>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</si>
  <si>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</si>
  <si>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</si>
  <si>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</si>
  <si>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</si>
  <si>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</si>
  <si>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</si>
  <si>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</si>
  <si>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</si>
  <si>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</si>
  <si>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</si>
  <si>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</si>
  <si>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</si>
  <si>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</si>
  <si>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</si>
  <si>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</si>
  <si>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</si>
  <si>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</si>
  <si>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</si>
  <si>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</si>
  <si>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</si>
  <si>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</si>
  <si>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</si>
  <si>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</si>
  <si>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</si>
  <si>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</si>
  <si>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</si>
  <si>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</si>
  <si>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</si>
  <si>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</si>
  <si>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</si>
  <si>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</si>
  <si>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</si>
  <si>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</si>
  <si>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</si>
  <si>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</si>
  <si>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</si>
  <si>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</si>
  <si>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</si>
  <si>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</si>
  <si>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</si>
  <si>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</si>
  <si>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</si>
  <si>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</si>
  <si>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</si>
  <si>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</si>
  <si>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</si>
  <si>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</si>
  <si>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</si>
  <si>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</si>
  <si>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</si>
  <si>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</si>
  <si>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</si>
  <si>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</si>
  <si>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</si>
  <si>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</si>
  <si>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</si>
  <si>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</si>
  <si>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</si>
  <si>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</si>
  <si>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</si>
  <si>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</si>
  <si>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</si>
  <si>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</si>
  <si>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</si>
  <si>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</si>
  <si>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</si>
  <si>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</si>
  <si>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</si>
  <si>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</si>
  <si>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</si>
  <si>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</si>
  <si>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</si>
  <si>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</si>
  <si>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</si>
  <si>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</si>
  <si>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</si>
  <si>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</si>
  <si>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</si>
  <si>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</si>
  <si>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</si>
  <si>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</si>
  <si>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</si>
  <si>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</si>
  <si>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</si>
  <si>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</si>
  <si>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</si>
  <si>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</si>
  <si>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</si>
  <si>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</si>
  <si>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</si>
  <si>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</si>
  <si>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</si>
  <si>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</si>
  <si>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</si>
  <si>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</si>
  <si>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</si>
  <si>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</si>
  <si>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</si>
  <si>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</si>
  <si>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</si>
  <si>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</si>
  <si>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</si>
  <si>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</si>
  <si>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</si>
  <si>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</si>
  <si>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</si>
  <si>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</si>
  <si>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</si>
  <si>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</si>
  <si>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</si>
  <si>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</si>
  <si>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</si>
  <si>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</si>
  <si>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</si>
  <si>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</si>
  <si>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</si>
  <si>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</si>
  <si>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</si>
  <si>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</si>
  <si>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</si>
  <si>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</si>
  <si>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</si>
  <si>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</si>
  <si>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</si>
  <si>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</si>
  <si>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</si>
  <si>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</si>
  <si>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</si>
  <si>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</si>
  <si>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</si>
  <si>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</si>
  <si>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</si>
  <si>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</si>
  <si>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</si>
  <si>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</si>
  <si>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</si>
  <si>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</si>
  <si>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</si>
  <si>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</si>
  <si>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</si>
  <si>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</si>
  <si>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</si>
  <si>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</si>
  <si>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</si>
  <si>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</si>
  <si>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</si>
  <si>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</si>
  <si>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</si>
  <si>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</si>
  <si>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</si>
  <si>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</si>
  <si>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</si>
  <si>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</si>
  <si>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</si>
  <si>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</si>
  <si>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</si>
  <si>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</si>
  <si>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</si>
  <si>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</si>
  <si>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</si>
  <si>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</si>
  <si>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</si>
  <si>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</si>
  <si>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</si>
  <si>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</si>
  <si>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</si>
  <si>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</si>
  <si>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</si>
  <si>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</si>
  <si>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</si>
  <si>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</si>
  <si>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</si>
  <si>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</si>
  <si>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</si>
  <si>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</si>
  <si>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</si>
  <si>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</si>
  <si>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</si>
  <si>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</si>
  <si>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</si>
  <si>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</si>
  <si>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</si>
  <si>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</si>
  <si>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</si>
  <si>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</si>
  <si>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</si>
  <si>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</si>
  <si>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</si>
  <si>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</si>
  <si>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</si>
  <si>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</si>
  <si>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</si>
  <si>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</si>
  <si>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</si>
  <si>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</si>
  <si>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</si>
  <si>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</si>
  <si>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</si>
  <si>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</si>
  <si>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</si>
  <si>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</si>
  <si>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</si>
  <si>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</si>
  <si>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</si>
  <si>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</si>
  <si>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</si>
  <si>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</si>
  <si>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</si>
  <si>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</si>
  <si>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</si>
  <si>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</si>
  <si>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</si>
  <si>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</si>
  <si>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</si>
  <si>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</si>
  <si>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</si>
  <si>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</si>
  <si>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</si>
  <si>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</si>
  <si>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</si>
  <si>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</si>
  <si>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</si>
  <si>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</si>
  <si>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</si>
  <si>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</si>
  <si>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</si>
  <si>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</si>
  <si>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</si>
  <si>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</si>
  <si>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</si>
  <si>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</si>
  <si>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</si>
  <si>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</si>
  <si>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</si>
  <si>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</si>
  <si>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</si>
  <si>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</si>
  <si>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</si>
  <si>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</si>
  <si>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</si>
  <si>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</si>
  <si>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</si>
  <si>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</si>
  <si>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</si>
  <si>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</si>
  <si>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</si>
  <si>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</si>
  <si>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</si>
  <si>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</si>
  <si>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</si>
  <si>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</si>
  <si>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</si>
  <si>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</si>
  <si>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</si>
  <si>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</si>
  <si>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</si>
  <si>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</si>
  <si>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</si>
  <si>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</si>
  <si>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</si>
  <si>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</si>
  <si>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</si>
  <si>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</si>
  <si>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</si>
  <si>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</si>
  <si>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</si>
  <si>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</si>
  <si>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</si>
  <si>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</si>
  <si>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</si>
  <si>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</si>
  <si>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</si>
  <si>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</si>
  <si>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</si>
  <si>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</si>
  <si>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</si>
  <si>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</si>
  <si>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</si>
  <si>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</si>
  <si>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</si>
  <si>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</si>
  <si>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</si>
  <si>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</si>
  <si>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</si>
  <si>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</si>
  <si>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</si>
  <si>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</si>
  <si>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</si>
  <si>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</si>
  <si>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</si>
  <si>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</si>
  <si>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</si>
  <si>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</si>
  <si>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</si>
  <si>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</si>
  <si>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</si>
  <si>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</si>
  <si>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</si>
  <si>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</si>
  <si>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</si>
  <si>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</si>
  <si>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</si>
  <si>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</si>
  <si>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</si>
  <si>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</si>
  <si>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</si>
  <si>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</si>
  <si>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</si>
  <si>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</si>
  <si>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</si>
  <si>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</si>
  <si>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</si>
  <si>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</si>
  <si>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</si>
  <si>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</si>
  <si>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</si>
  <si>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</si>
  <si>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</si>
  <si>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</si>
  <si>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</si>
  <si>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</si>
  <si>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</si>
  <si>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</si>
  <si>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</si>
  <si>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</si>
  <si>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</si>
  <si>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</si>
  <si>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</si>
  <si>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</si>
  <si>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</si>
  <si>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</si>
  <si>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</si>
  <si>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</si>
  <si>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</si>
  <si>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</si>
  <si>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</si>
  <si>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</si>
  <si>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</si>
  <si>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</si>
  <si>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</si>
  <si>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</si>
  <si>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</si>
  <si>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</si>
  <si>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</si>
  <si>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</si>
  <si>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</si>
  <si>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</si>
  <si>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</si>
  <si>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</si>
  <si>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</si>
  <si>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</si>
  <si>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</si>
  <si>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</si>
  <si>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</si>
  <si>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</si>
  <si>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</si>
  <si>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</si>
  <si>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</si>
  <si>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</si>
  <si>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</si>
  <si>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</si>
  <si>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</si>
  <si>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</si>
  <si>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</si>
  <si>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</si>
  <si>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</si>
  <si>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</si>
  <si>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</si>
  <si>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</si>
  <si>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</si>
  <si>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</si>
  <si>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</si>
  <si>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</si>
  <si>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</si>
  <si>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</si>
  <si>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</si>
  <si>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</si>
  <si>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</si>
  <si>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</si>
  <si>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</si>
  <si>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</si>
  <si>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</si>
  <si>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</si>
  <si>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</si>
  <si>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</si>
  <si>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</si>
  <si>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</si>
  <si>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</si>
  <si>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</si>
  <si>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</si>
  <si>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</si>
  <si>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</si>
  <si>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</si>
  <si>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</si>
  <si>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</si>
  <si>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</si>
  <si>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</si>
  <si>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</si>
  <si>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</si>
  <si>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</si>
  <si>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</si>
  <si>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</si>
  <si>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</si>
  <si>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</si>
  <si>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</si>
  <si>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</si>
  <si>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</si>
  <si>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</si>
  <si>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</si>
  <si>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</si>
  <si>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</si>
  <si>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</si>
  <si>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</si>
  <si>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</si>
  <si>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</si>
  <si>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</si>
  <si>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</si>
  <si>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</si>
  <si>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</si>
  <si>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</si>
  <si>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</si>
  <si>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</si>
  <si>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</si>
  <si>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</si>
  <si>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</si>
  <si>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</si>
  <si>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</si>
  <si>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</si>
  <si>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</si>
  <si>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</si>
  <si>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</si>
  <si>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</si>
  <si>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</si>
  <si>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</si>
  <si>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</si>
  <si>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</si>
  <si>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</si>
  <si>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</si>
  <si>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</si>
  <si>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</si>
  <si>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</si>
  <si>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</si>
  <si>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</si>
  <si>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</si>
  <si>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</si>
  <si>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</si>
  <si>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</si>
  <si>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</si>
  <si>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</si>
  <si>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</si>
  <si>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</si>
  <si>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</si>
  <si>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</si>
  <si>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</si>
  <si>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</si>
  <si>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</si>
  <si>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</si>
  <si>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</si>
  <si>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</si>
  <si>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</si>
  <si>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</si>
  <si>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</si>
  <si>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</si>
  <si>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</si>
  <si>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</si>
  <si>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</si>
  <si>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</si>
  <si>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</si>
  <si>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</si>
  <si>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</si>
  <si>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</si>
  <si>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</si>
  <si>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</si>
  <si>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</si>
  <si>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</si>
  <si>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</si>
  <si>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</si>
  <si>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</si>
  <si>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</si>
  <si>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</si>
  <si>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</si>
  <si>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</si>
  <si>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</si>
  <si>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</si>
  <si>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</si>
  <si>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</si>
  <si>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</si>
  <si>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</si>
  <si>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</si>
  <si>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</si>
  <si>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</si>
  <si>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</si>
  <si>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</si>
  <si>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</si>
  <si>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</si>
  <si>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</si>
  <si>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</si>
  <si>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</si>
  <si>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</si>
  <si>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</si>
  <si>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</si>
  <si>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</si>
  <si>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</si>
  <si>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</si>
  <si>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</si>
  <si>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</si>
  <si>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</si>
  <si>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</si>
  <si>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</si>
  <si>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</si>
  <si>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</si>
  <si>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</si>
  <si>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</si>
  <si>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</si>
  <si>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</si>
  <si>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</si>
  <si>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</si>
  <si>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</si>
  <si>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</si>
  <si>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</si>
  <si>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</si>
  <si>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</si>
  <si>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</si>
  <si>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</si>
  <si>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</si>
  <si>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</si>
  <si>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</si>
  <si>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</si>
  <si>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</si>
  <si>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</si>
  <si>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</si>
  <si>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</si>
  <si>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</si>
  <si>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</si>
  <si>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</si>
  <si>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</si>
  <si>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</si>
  <si>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</si>
  <si>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</si>
  <si>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</si>
  <si>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</si>
  <si>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</si>
  <si>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</si>
  <si>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</si>
  <si>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</si>
  <si>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</si>
  <si>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</si>
  <si>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</si>
  <si>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</si>
  <si>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</si>
  <si>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</si>
  <si>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</si>
  <si>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</si>
  <si>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</si>
  <si>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</si>
  <si>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</si>
  <si>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</si>
  <si>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</si>
  <si>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</si>
  <si>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</si>
  <si>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</si>
  <si>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</si>
  <si>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</si>
  <si>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</si>
  <si>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</si>
  <si>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</si>
  <si>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</si>
  <si>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</si>
  <si>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</si>
  <si>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</si>
  <si>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</si>
  <si>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</si>
  <si>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</si>
  <si>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</si>
  <si>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</si>
  <si>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</si>
  <si>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</si>
  <si>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</si>
  <si>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</si>
  <si>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</si>
  <si>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</si>
  <si>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</si>
  <si>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</si>
  <si>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</si>
  <si>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</si>
  <si>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</si>
  <si>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</si>
  <si>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</si>
  <si>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</si>
  <si>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</si>
  <si>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</si>
  <si>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</si>
  <si>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</si>
  <si>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</si>
  <si>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</si>
  <si>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</si>
  <si>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</si>
  <si>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</si>
  <si>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</si>
  <si>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</si>
  <si>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</si>
  <si>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</si>
  <si>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</si>
  <si>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</si>
  <si>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</si>
  <si>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</si>
  <si>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</si>
  <si>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</si>
  <si>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</si>
  <si>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</si>
  <si>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</si>
  <si>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</si>
  <si>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</si>
  <si>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</si>
  <si>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</si>
  <si>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</si>
  <si>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</si>
  <si>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</si>
  <si>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</si>
  <si>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</si>
  <si>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</si>
  <si>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</si>
  <si>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</si>
  <si>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</si>
  <si>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</si>
  <si>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</si>
  <si>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</si>
  <si>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</si>
  <si>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</si>
  <si>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</si>
  <si>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</si>
  <si>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</si>
  <si>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</si>
  <si>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</si>
  <si>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</si>
  <si>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</si>
  <si>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</si>
  <si>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</si>
  <si>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</si>
  <si>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</si>
  <si>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</si>
  <si>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</si>
  <si>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</si>
  <si>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</si>
  <si>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</si>
  <si>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</si>
  <si>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</si>
  <si>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</si>
  <si>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</si>
  <si>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</si>
  <si>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</si>
  <si>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</si>
  <si>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</si>
  <si>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</si>
  <si>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</si>
  <si>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</si>
  <si>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</si>
  <si>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</si>
  <si>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</si>
  <si>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</si>
  <si>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</si>
  <si>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</si>
  <si>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</si>
  <si>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</si>
  <si>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</si>
  <si>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</si>
  <si>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</si>
  <si>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</si>
  <si>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</si>
  <si>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</si>
  <si>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</si>
  <si>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</si>
  <si>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</si>
  <si>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</si>
  <si>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</si>
  <si>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</si>
  <si>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</si>
  <si>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</si>
  <si>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</si>
  <si>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</si>
  <si>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</si>
  <si>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</si>
  <si>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</si>
  <si>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</si>
  <si>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</si>
  <si>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</si>
  <si>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</si>
  <si>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</si>
  <si>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</si>
  <si>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</si>
  <si>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</si>
  <si>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</si>
  <si>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</si>
  <si>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</si>
  <si>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</si>
  <si>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</si>
  <si>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</si>
  <si>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</si>
  <si>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</si>
  <si>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</si>
  <si>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</si>
  <si>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</si>
  <si>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</si>
  <si>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</si>
  <si>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</si>
  <si>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</si>
  <si>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</si>
  <si>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</si>
  <si>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</si>
  <si>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</si>
  <si>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</si>
  <si>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</si>
  <si>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</si>
  <si>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</si>
  <si>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</si>
  <si>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</si>
  <si>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</si>
  <si>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</si>
  <si>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</si>
  <si>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</si>
  <si>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</si>
  <si>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</si>
  <si>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</si>
  <si>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</si>
  <si>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</si>
  <si>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</si>
  <si>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</si>
  <si>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</si>
  <si>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</si>
  <si>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</si>
  <si>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</si>
  <si>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</si>
  <si>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</si>
  <si>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</si>
  <si>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</si>
  <si>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</si>
  <si>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</si>
  <si>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</si>
  <si>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</si>
  <si>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</si>
  <si>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</si>
  <si>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</si>
  <si>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</si>
  <si>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</si>
  <si>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</si>
  <si>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</si>
  <si>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</si>
  <si>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</si>
  <si>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</si>
  <si>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</si>
  <si>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</si>
  <si>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</si>
  <si>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</si>
  <si>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</si>
  <si>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</si>
  <si>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</si>
  <si>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</si>
  <si>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</si>
  <si>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</si>
  <si>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</si>
  <si>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</si>
  <si>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</si>
  <si>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</si>
  <si>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</si>
  <si>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</si>
  <si>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</si>
  <si>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</si>
  <si>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</si>
  <si>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</si>
  <si>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</si>
  <si>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</si>
  <si>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</si>
  <si>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</si>
  <si>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</si>
  <si>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</si>
  <si>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</si>
  <si>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</si>
  <si>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</si>
  <si>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</si>
  <si>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</si>
  <si>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</si>
  <si>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</si>
  <si>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</si>
  <si>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</si>
  <si>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</si>
  <si>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</si>
  <si>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</si>
  <si>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</si>
  <si>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</si>
  <si>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</si>
  <si>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</si>
  <si>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</si>
  <si>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</si>
  <si>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</si>
  <si>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</si>
  <si>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</si>
  <si>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</si>
  <si>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</si>
  <si>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</si>
  <si>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</si>
  <si>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</si>
  <si>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</si>
  <si>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</si>
  <si>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</si>
  <si>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</si>
  <si>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</si>
  <si>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</si>
  <si>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</si>
  <si>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</si>
  <si>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</si>
  <si>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</si>
  <si>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</si>
  <si>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</si>
  <si>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</si>
  <si>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</si>
  <si>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</si>
  <si>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</si>
  <si>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</si>
  <si>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</si>
  <si>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</si>
  <si>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</si>
  <si>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</si>
  <si>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</si>
  <si>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</si>
  <si>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</si>
  <si>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</si>
  <si>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</si>
  <si>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</si>
  <si>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</si>
  <si>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</si>
  <si>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</si>
  <si>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</si>
  <si>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</si>
  <si>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</si>
  <si>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</si>
  <si>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</si>
  <si>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</si>
  <si>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</si>
  <si>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</si>
  <si>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</si>
  <si>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</si>
  <si>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</si>
  <si>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</si>
  <si>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</si>
  <si>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</si>
  <si>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</si>
  <si>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</si>
  <si>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</si>
  <si>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</si>
  <si>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</si>
  <si>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</si>
  <si>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</si>
  <si>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</si>
  <si>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</si>
  <si>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</si>
  <si>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</si>
  <si>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</si>
  <si>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</si>
  <si>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</si>
  <si>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</si>
  <si>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</si>
  <si>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</si>
  <si>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</si>
  <si>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</si>
  <si>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</si>
  <si>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</si>
  <si>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</si>
  <si>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</si>
  <si>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</si>
  <si>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</si>
  <si>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</si>
  <si>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</si>
  <si>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</si>
  <si>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</si>
  <si>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</si>
  <si>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</si>
  <si>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</si>
  <si>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</si>
  <si>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</si>
  <si>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</si>
  <si>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</si>
  <si>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</si>
  <si>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</si>
  <si>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</si>
  <si>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</si>
  <si>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</si>
  <si>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</si>
  <si>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</si>
  <si>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</si>
  <si>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</si>
  <si>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</si>
  <si>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</si>
  <si>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</si>
  <si>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</si>
  <si>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</si>
  <si>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</si>
  <si>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</si>
  <si>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</si>
  <si>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</si>
  <si>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</si>
  <si>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</si>
  <si>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</si>
  <si>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</si>
  <si>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</si>
  <si>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</si>
  <si>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</si>
  <si>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</si>
  <si>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</si>
  <si>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</si>
  <si>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</si>
  <si>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</si>
  <si>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</si>
  <si>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</si>
  <si>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</si>
  <si>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</si>
  <si>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</si>
  <si>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</si>
  <si>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</si>
  <si>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</si>
  <si>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</si>
  <si>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</si>
  <si>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</si>
  <si>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</si>
  <si>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</si>
  <si>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</si>
  <si>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</si>
  <si>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</si>
  <si>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</si>
  <si>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</si>
  <si>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</si>
  <si>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</si>
  <si>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</si>
  <si>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</si>
  <si>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</si>
  <si>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</si>
  <si>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</si>
  <si>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</si>
  <si>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</si>
  <si>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</si>
  <si>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</si>
  <si>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</si>
  <si>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</si>
  <si>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</si>
  <si>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</si>
  <si>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</si>
  <si>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</si>
  <si>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</si>
  <si>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</si>
  <si>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</si>
  <si>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</si>
  <si>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</si>
  <si>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</si>
  <si>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</si>
  <si>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</si>
  <si>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</si>
  <si>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</si>
  <si>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</si>
  <si>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</si>
  <si>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</si>
  <si>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</si>
  <si>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</si>
  <si>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</si>
  <si>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</si>
  <si>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</si>
  <si>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</si>
  <si>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</si>
  <si>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</si>
  <si>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</si>
  <si>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</si>
  <si>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</si>
  <si>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</si>
  <si>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</si>
  <si>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</si>
  <si>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</si>
  <si>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</si>
  <si>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</si>
  <si>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</si>
  <si>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</si>
  <si>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</si>
  <si>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</si>
  <si>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</si>
  <si>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</si>
  <si>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</si>
  <si>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</si>
  <si>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</si>
  <si>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</si>
  <si>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</si>
  <si>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</si>
  <si>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</si>
  <si>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</si>
  <si>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</si>
  <si>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</si>
  <si>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</si>
  <si>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</si>
  <si>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</si>
  <si>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</si>
  <si>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</si>
  <si>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</si>
  <si>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</si>
  <si>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</si>
  <si>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</si>
  <si>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</si>
  <si>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</si>
  <si>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</si>
  <si>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</si>
  <si>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</si>
  <si>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</si>
  <si>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</si>
  <si>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</si>
  <si>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</si>
  <si>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</si>
  <si>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</si>
  <si>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</si>
  <si>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</si>
  <si>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</si>
  <si>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</si>
  <si>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</si>
  <si>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</si>
  <si>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</si>
  <si>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</si>
  <si>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</si>
  <si>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</si>
  <si>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</si>
  <si>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</si>
  <si>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</si>
  <si>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</si>
  <si>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</si>
  <si>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</si>
  <si>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</si>
  <si>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</si>
  <si>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</si>
  <si>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</si>
  <si>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</si>
  <si>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</si>
  <si>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</si>
  <si>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</si>
  <si>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</si>
  <si>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</si>
  <si>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</si>
  <si>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</si>
  <si>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</si>
  <si>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</si>
  <si>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</si>
  <si>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</si>
  <si>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</si>
  <si>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</si>
  <si>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</si>
  <si>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</si>
  <si>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</si>
  <si>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</si>
  <si>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</si>
  <si>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</si>
  <si>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</si>
  <si>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</si>
  <si>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</si>
  <si>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</si>
  <si>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</si>
  <si>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</si>
  <si>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</si>
  <si>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</si>
  <si>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</si>
  <si>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</si>
  <si>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</si>
  <si>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</si>
  <si>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</si>
  <si>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</si>
  <si>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</si>
  <si>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</si>
  <si>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</si>
  <si>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</si>
  <si>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</si>
  <si>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</si>
  <si>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</si>
  <si>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</si>
  <si>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</si>
  <si>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</si>
  <si>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</si>
  <si>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</si>
  <si>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</si>
  <si>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</si>
  <si>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</si>
  <si>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</si>
  <si>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</si>
  <si>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</si>
  <si>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</si>
  <si>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</si>
  <si>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</si>
  <si>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</si>
  <si>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</si>
  <si>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</si>
  <si>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</si>
  <si>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</si>
  <si>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</si>
  <si>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</si>
  <si>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</si>
  <si>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</si>
  <si>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</si>
  <si>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</si>
  <si>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</si>
  <si>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</si>
  <si>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</si>
  <si>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</si>
  <si>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</si>
  <si>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</si>
  <si>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</si>
  <si>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</si>
  <si>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</si>
  <si>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</si>
  <si>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</si>
  <si>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</si>
  <si>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</si>
  <si>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</si>
  <si>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</si>
  <si>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</si>
  <si>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</si>
  <si>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</si>
  <si>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</si>
  <si>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</si>
  <si>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</si>
  <si>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</si>
  <si>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</si>
  <si>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</si>
  <si>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</si>
  <si>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</si>
  <si>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</si>
  <si>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</si>
  <si>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</si>
  <si>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</si>
  <si>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</si>
  <si>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</si>
  <si>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</si>
  <si>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</si>
  <si>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</si>
  <si>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</si>
  <si>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</si>
  <si>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</si>
  <si>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</si>
  <si>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</si>
  <si>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</si>
  <si>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</si>
  <si>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</si>
  <si>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</si>
  <si>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</si>
  <si>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</si>
  <si>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</si>
  <si>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</si>
  <si>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</si>
  <si>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</si>
  <si>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</si>
  <si>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</si>
  <si>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</si>
  <si>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</si>
  <si>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</si>
  <si>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</si>
  <si>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</si>
  <si>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</si>
  <si>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</si>
  <si>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</si>
  <si>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</si>
  <si>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</si>
  <si>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</si>
  <si>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</si>
  <si>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</si>
  <si>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</si>
  <si>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</si>
  <si>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</si>
  <si>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</si>
  <si>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</si>
  <si>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</si>
  <si>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</si>
  <si>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</si>
  <si>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</si>
  <si>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</si>
  <si>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</si>
  <si>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</si>
  <si>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</si>
  <si>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</si>
  <si>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</si>
  <si>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</si>
  <si>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</si>
  <si>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</si>
  <si>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</si>
  <si>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</si>
  <si>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</si>
  <si>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</si>
  <si>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</si>
  <si>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</si>
  <si>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</si>
  <si>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</si>
  <si>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</si>
  <si>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</si>
  <si>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</si>
  <si>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</si>
  <si>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</si>
  <si>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</si>
  <si>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</si>
  <si>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</si>
  <si>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</si>
  <si>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</si>
  <si>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</si>
  <si>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</si>
  <si>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</si>
  <si>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</si>
  <si>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</si>
  <si>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</si>
  <si>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</si>
  <si>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</si>
  <si>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</si>
  <si>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</si>
  <si>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</si>
  <si>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</si>
  <si>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</si>
  <si>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</si>
  <si>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</si>
  <si>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</si>
  <si>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</si>
  <si>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</si>
  <si>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</si>
  <si>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</si>
  <si>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</si>
  <si>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</si>
  <si>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</si>
  <si>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</si>
  <si>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</si>
  <si>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</si>
  <si>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</si>
  <si>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</si>
  <si>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</si>
  <si>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</si>
  <si>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</si>
  <si>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</si>
  <si>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</si>
  <si>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</si>
  <si>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</si>
  <si>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</si>
  <si>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</si>
  <si>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</si>
  <si>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</si>
  <si>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</si>
  <si>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</si>
  <si>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</si>
  <si>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</si>
  <si>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</si>
  <si>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</si>
  <si>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</si>
  <si>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</si>
  <si>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</si>
  <si>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</si>
  <si>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</si>
  <si>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</si>
  <si>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</si>
  <si>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</si>
  <si>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</si>
  <si>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</si>
  <si>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</si>
  <si>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</si>
  <si>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</si>
  <si>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</si>
  <si>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</si>
  <si>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</si>
  <si>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</si>
  <si>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</si>
  <si>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</si>
  <si>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</si>
  <si>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</si>
  <si>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</si>
  <si>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</si>
  <si>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</si>
  <si>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</si>
  <si>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</si>
  <si>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</si>
  <si>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</si>
  <si>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</si>
  <si>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</si>
  <si>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</si>
  <si>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</si>
  <si>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</si>
  <si>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</si>
  <si>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</si>
  <si>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</si>
  <si>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</si>
  <si>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</si>
  <si>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</si>
  <si>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</si>
  <si>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</si>
  <si>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</si>
  <si>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</si>
  <si>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</si>
  <si>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</si>
  <si>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</si>
  <si>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</si>
  <si>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</si>
  <si>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</si>
  <si>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</si>
  <si>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</si>
  <si>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</si>
  <si>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</si>
  <si>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</si>
  <si>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</si>
  <si>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</si>
  <si>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</si>
  <si>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</si>
  <si>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</si>
  <si>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</si>
  <si>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</si>
  <si>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</si>
  <si>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</si>
  <si>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</si>
  <si>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</si>
  <si>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</si>
  <si>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</si>
  <si>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</si>
  <si>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</si>
  <si>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</si>
  <si>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</si>
  <si>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</si>
  <si>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</si>
  <si>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</si>
  <si>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</si>
  <si>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</si>
  <si>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</si>
  <si>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</si>
  <si>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</si>
  <si>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</si>
  <si>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</si>
  <si>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</si>
  <si>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</si>
  <si>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</si>
  <si>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</si>
  <si>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</si>
  <si>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</si>
  <si>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</si>
  <si>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</si>
  <si>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</si>
  <si>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</si>
  <si>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</si>
  <si>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</si>
  <si>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</si>
  <si>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</si>
  <si>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</si>
  <si>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</si>
  <si>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</si>
  <si>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</si>
  <si>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</si>
  <si>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</si>
  <si>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</si>
  <si>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</si>
  <si>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</si>
  <si>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</si>
  <si>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</si>
  <si>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</si>
  <si>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</si>
  <si>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</si>
  <si>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</si>
  <si>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</si>
  <si>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</si>
  <si>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</si>
  <si>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</si>
  <si>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</si>
  <si>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</si>
  <si>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</si>
  <si>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</si>
  <si>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</si>
  <si>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</si>
  <si>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</si>
  <si>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</si>
  <si>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</si>
  <si>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</si>
  <si>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</si>
  <si>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</si>
  <si>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</si>
  <si>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</si>
  <si>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</si>
  <si>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</si>
  <si>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</si>
  <si>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</si>
  <si>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</si>
  <si>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</si>
  <si>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</si>
  <si>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</si>
  <si>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</si>
  <si>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</si>
  <si>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</si>
  <si>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</si>
  <si>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</si>
  <si>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</si>
  <si>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</si>
  <si>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</si>
  <si>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</si>
  <si>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</si>
  <si>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</si>
  <si>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</si>
  <si>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</si>
  <si>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</si>
  <si>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</si>
  <si>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</si>
  <si>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</si>
  <si>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</si>
  <si>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</si>
  <si>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</si>
  <si>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</si>
  <si>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</si>
  <si>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</si>
  <si>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</si>
  <si>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</si>
  <si>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</si>
  <si>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</si>
  <si>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</si>
  <si>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</si>
  <si>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</si>
  <si>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</si>
  <si>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</si>
  <si>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</si>
  <si>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</si>
  <si>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</si>
  <si>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</si>
  <si>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</si>
  <si>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</si>
  <si>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</si>
  <si>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</si>
  <si>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</si>
  <si>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</si>
  <si>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</si>
  <si>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</si>
  <si>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</si>
  <si>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</si>
  <si>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</si>
  <si>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</si>
  <si>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</si>
  <si>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</si>
  <si>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</si>
  <si>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</si>
  <si>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</si>
  <si>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</si>
  <si>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</si>
  <si>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</si>
  <si>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</si>
  <si>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</si>
  <si>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</si>
  <si>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</si>
  <si>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</si>
  <si>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</si>
  <si>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</si>
  <si>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</si>
  <si>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</si>
  <si>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</si>
  <si>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</si>
  <si>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</si>
  <si>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</si>
  <si>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</si>
  <si>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</si>
  <si>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</si>
  <si>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</si>
  <si>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</si>
  <si>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</si>
  <si>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</si>
  <si>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</si>
  <si>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</si>
  <si>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</si>
  <si>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</si>
  <si>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</si>
  <si>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</si>
  <si>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</si>
  <si>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</si>
  <si>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</si>
  <si>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</si>
  <si>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</si>
  <si>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</si>
  <si>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</si>
  <si>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</si>
  <si>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</si>
  <si>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</si>
  <si>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</si>
  <si>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</si>
  <si>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</si>
  <si>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</si>
  <si>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</si>
  <si>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</si>
  <si>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</si>
  <si>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</si>
  <si>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</si>
  <si>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</si>
  <si>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</si>
  <si>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</si>
  <si>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</si>
  <si>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</si>
  <si>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</si>
  <si>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</si>
  <si>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</si>
  <si>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</si>
  <si>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</si>
  <si>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</si>
  <si>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</si>
  <si>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</si>
  <si>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</si>
  <si>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</si>
  <si>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</si>
  <si>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</si>
  <si>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</si>
  <si>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</si>
  <si>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</si>
  <si>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</si>
  <si>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</si>
  <si>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</si>
  <si>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</si>
  <si>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</si>
  <si>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</si>
  <si>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</si>
  <si>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</si>
  <si>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</si>
  <si>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</si>
  <si>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</si>
  <si>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</si>
  <si>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</si>
  <si>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</si>
  <si>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</si>
  <si>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</si>
  <si>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</si>
  <si>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</si>
  <si>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</si>
  <si>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</si>
  <si>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</si>
  <si>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</si>
  <si>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</si>
  <si>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</si>
  <si>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</si>
  <si>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</si>
  <si>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</si>
  <si>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</si>
  <si>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</si>
  <si>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</si>
  <si>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</si>
  <si>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</si>
  <si>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</si>
  <si>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</si>
  <si>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</si>
  <si>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</si>
  <si>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</si>
  <si>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</si>
  <si>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</si>
  <si>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</si>
  <si>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</si>
  <si>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</si>
  <si>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</si>
  <si>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</si>
  <si>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</si>
  <si>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</si>
  <si>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</si>
  <si>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</si>
  <si>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</si>
  <si>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</si>
  <si>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</si>
  <si>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</si>
  <si>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</si>
  <si>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</si>
  <si>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</si>
  <si>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</si>
  <si>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</si>
  <si>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</si>
  <si>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</si>
  <si>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</si>
  <si>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</si>
  <si>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</si>
  <si>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</si>
  <si>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</si>
  <si>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</si>
  <si>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</si>
  <si>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</si>
  <si>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</si>
  <si>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</si>
  <si>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</si>
  <si>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</si>
  <si>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</si>
  <si>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</si>
  <si>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</si>
  <si>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</si>
  <si>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</si>
  <si>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</si>
  <si>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</si>
  <si>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</si>
  <si>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</si>
  <si>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</si>
  <si>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</si>
  <si>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</si>
  <si>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</si>
  <si>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</si>
  <si>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</si>
  <si>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</si>
  <si>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</si>
  <si>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</si>
  <si>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</si>
  <si>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</si>
  <si>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</si>
  <si>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</si>
  <si>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</si>
  <si>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</si>
  <si>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</si>
  <si>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</si>
  <si>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</si>
  <si>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</si>
  <si>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</si>
  <si>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</si>
  <si>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</si>
  <si>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</si>
  <si>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</si>
  <si>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</si>
  <si>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</si>
  <si>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</si>
  <si>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</si>
  <si>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</si>
  <si>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</si>
  <si>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</si>
  <si>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</si>
  <si>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</si>
  <si>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</si>
  <si>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</si>
  <si>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</si>
  <si>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</si>
  <si>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</si>
  <si>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</si>
  <si>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</si>
  <si>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</si>
  <si>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</si>
  <si>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</si>
  <si>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</si>
  <si>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</si>
  <si>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</si>
  <si>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</si>
  <si>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</si>
  <si>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</si>
  <si>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</si>
  <si>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</si>
  <si>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</si>
  <si>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</si>
  <si>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</si>
  <si>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</si>
  <si>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</si>
  <si>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</si>
  <si>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</si>
  <si>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</si>
  <si>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</si>
  <si>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</si>
  <si>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</si>
  <si>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</si>
  <si>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</si>
  <si>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</si>
  <si>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</si>
  <si>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</si>
  <si>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</si>
  <si>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</si>
  <si>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</si>
  <si>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</si>
  <si>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</si>
  <si>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</si>
  <si>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</si>
  <si>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</si>
  <si>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</si>
  <si>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</si>
  <si>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</si>
  <si>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</si>
  <si>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</si>
  <si>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</si>
  <si>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</si>
  <si>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</si>
  <si>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</si>
  <si>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</si>
  <si>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</si>
  <si>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</si>
  <si>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</si>
  <si>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</si>
  <si>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</si>
  <si>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</si>
  <si>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</si>
  <si>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</si>
  <si>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</si>
  <si>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</si>
  <si>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</si>
  <si>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</si>
  <si>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</si>
  <si>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</si>
  <si>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</si>
  <si>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</si>
  <si>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</si>
  <si>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</si>
  <si>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</si>
  <si>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</si>
  <si>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</si>
  <si>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</si>
  <si>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</si>
  <si>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</si>
  <si>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</si>
  <si>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</si>
  <si>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</si>
  <si>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</si>
  <si>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</si>
  <si>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</si>
  <si>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</si>
  <si>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</si>
  <si>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</si>
  <si>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</si>
  <si>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</si>
  <si>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</si>
  <si>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</si>
  <si>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</si>
  <si>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</si>
  <si>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</si>
  <si>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</si>
  <si>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</si>
  <si>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</si>
  <si>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</si>
  <si>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</si>
  <si>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</si>
  <si>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</si>
  <si>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</si>
  <si>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</si>
  <si>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</si>
  <si>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</si>
  <si>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</si>
  <si>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</si>
  <si>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</si>
  <si>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</si>
  <si>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</si>
  <si>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</si>
  <si>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</si>
  <si>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</si>
  <si>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</si>
  <si>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</si>
  <si>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</si>
  <si>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</si>
  <si>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</si>
  <si>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</si>
  <si>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</si>
  <si>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</si>
  <si>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</si>
  <si>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</si>
  <si>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</si>
  <si>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</si>
  <si>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</si>
  <si>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</si>
  <si>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</si>
  <si>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</si>
  <si>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</si>
  <si>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</si>
  <si>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</si>
  <si>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</si>
  <si>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</si>
  <si>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</si>
  <si>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</si>
  <si>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</si>
  <si>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</si>
  <si>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</si>
  <si>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</si>
  <si>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</si>
  <si>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</si>
  <si>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</si>
  <si>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</si>
  <si>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</si>
  <si>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</si>
  <si>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</si>
  <si>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</si>
  <si>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</si>
  <si>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</si>
  <si>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</si>
  <si>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</si>
  <si>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</si>
  <si>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</si>
  <si>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</si>
  <si>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</si>
  <si>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</si>
  <si>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</si>
  <si>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</si>
  <si>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</si>
  <si>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</si>
  <si>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</si>
  <si>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</si>
  <si>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</si>
  <si>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</si>
  <si>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</si>
  <si>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</si>
  <si>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</si>
  <si>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</si>
  <si>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</si>
  <si>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</si>
  <si>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</si>
  <si>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</si>
  <si>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</si>
  <si>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</si>
  <si>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</si>
  <si>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</si>
  <si>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</si>
  <si>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</si>
  <si>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</si>
  <si>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</si>
  <si>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</si>
  <si>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</si>
  <si>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</si>
  <si>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</si>
  <si>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</si>
  <si>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</si>
  <si>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</si>
  <si>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</si>
  <si>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</si>
  <si>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</si>
  <si>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</si>
  <si>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</si>
  <si>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</si>
  <si>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</si>
  <si>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</si>
  <si>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</si>
  <si>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</si>
  <si>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</si>
  <si>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</si>
  <si>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</si>
  <si>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</si>
  <si>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</si>
  <si>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</si>
  <si>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</si>
  <si>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</si>
  <si>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</si>
  <si>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</si>
  <si>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</si>
  <si>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</si>
  <si>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</si>
  <si>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</si>
  <si>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</si>
  <si>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</si>
  <si>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</si>
  <si>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</si>
  <si>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</si>
  <si>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</si>
  <si>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</si>
  <si>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</si>
  <si>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</si>
  <si>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</si>
  <si>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</si>
  <si>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</si>
  <si>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</si>
  <si>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</si>
  <si>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</si>
  <si>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</si>
  <si>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</si>
  <si>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</si>
  <si>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</si>
  <si>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</si>
  <si>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</si>
  <si>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</si>
  <si>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</si>
  <si>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</si>
  <si>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</si>
  <si>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</si>
  <si>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</si>
  <si>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</si>
  <si>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</si>
  <si>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</si>
  <si>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</si>
  <si>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</si>
  <si>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</si>
  <si>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</si>
  <si>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</si>
  <si>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</si>
  <si>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</si>
  <si>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</si>
  <si>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</si>
  <si>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</si>
  <si>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</si>
  <si>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</si>
  <si>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</si>
  <si>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</si>
  <si>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</si>
  <si>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</si>
  <si>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</si>
  <si>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</si>
  <si>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</si>
  <si>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</si>
  <si>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</si>
  <si>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</si>
  <si>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</si>
  <si>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</si>
  <si>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</si>
  <si>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</si>
  <si>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</si>
  <si>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</si>
  <si>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</si>
  <si>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</si>
  <si>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</si>
  <si>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</si>
  <si>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</si>
  <si>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</si>
  <si>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</si>
  <si>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</si>
  <si>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</si>
  <si>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</si>
  <si>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</si>
  <si>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</si>
  <si>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</si>
  <si>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</si>
  <si>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</si>
  <si>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</si>
  <si>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</si>
  <si>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</si>
  <si>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</si>
  <si>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</si>
  <si>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</si>
  <si>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</si>
  <si>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</si>
  <si>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</si>
  <si>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</si>
  <si>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</si>
  <si>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</si>
  <si>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</si>
  <si>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</si>
  <si>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</si>
  <si>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</si>
  <si>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</si>
  <si>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</si>
  <si>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</si>
  <si>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</si>
  <si>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</si>
  <si>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</si>
  <si>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</si>
  <si>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</si>
  <si>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</si>
  <si>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</si>
  <si>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</si>
  <si>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</si>
  <si>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</si>
  <si>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</si>
  <si>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</si>
  <si>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</si>
  <si>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</si>
  <si>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</si>
  <si>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</si>
  <si>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</si>
  <si>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</si>
  <si>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</si>
  <si>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</si>
  <si>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</si>
  <si>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</si>
  <si>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</si>
  <si>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</si>
  <si>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</si>
  <si>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</si>
  <si>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</si>
  <si>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</si>
  <si>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</si>
  <si>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</si>
  <si>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</si>
  <si>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</si>
  <si>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</si>
  <si>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</si>
  <si>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</si>
  <si>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</si>
  <si>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</si>
  <si>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</si>
  <si>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</si>
  <si>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</si>
  <si>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</si>
  <si>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</si>
  <si>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</si>
  <si>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</si>
  <si>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</si>
  <si>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</si>
  <si>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</si>
  <si>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</si>
  <si>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</si>
  <si>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</si>
  <si>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</si>
  <si>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</si>
  <si>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</si>
  <si>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</si>
  <si>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</si>
  <si>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</si>
  <si>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</si>
  <si>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</si>
  <si>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</si>
  <si>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</si>
  <si>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</si>
  <si>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</si>
  <si>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</si>
  <si>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</si>
  <si>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</si>
  <si>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</si>
  <si>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</si>
  <si>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</si>
  <si>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</si>
  <si>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</si>
  <si>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</si>
  <si>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</si>
  <si>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</si>
  <si>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</si>
  <si>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</si>
  <si>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</si>
  <si>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</si>
  <si>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</si>
  <si>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</si>
  <si>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</si>
  <si>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</si>
  <si>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</si>
  <si>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</si>
  <si>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</si>
  <si>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</si>
  <si>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</si>
  <si>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</si>
  <si>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</si>
  <si>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</si>
  <si>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</si>
  <si>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</si>
  <si>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</si>
  <si>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</si>
  <si>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</si>
  <si>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</si>
  <si>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</si>
  <si>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</si>
  <si>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</si>
  <si>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</si>
  <si>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</si>
  <si>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</si>
  <si>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</si>
  <si>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</si>
  <si>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</si>
  <si>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</si>
  <si>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</si>
  <si>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</si>
  <si>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</si>
  <si>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</si>
  <si>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</si>
  <si>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</si>
  <si>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</si>
  <si>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</si>
  <si>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</si>
  <si>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</si>
  <si>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</si>
  <si>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</si>
  <si>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</si>
  <si>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</si>
  <si>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</si>
  <si>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</si>
  <si>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</si>
  <si>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</si>
  <si>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</si>
  <si>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</si>
  <si>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</si>
  <si>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</si>
  <si>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</si>
  <si>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</si>
  <si>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</si>
  <si>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</si>
  <si>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</si>
  <si>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</si>
  <si>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</si>
  <si>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</si>
  <si>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</si>
  <si>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</si>
  <si>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</si>
  <si>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</si>
  <si>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</si>
  <si>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</si>
  <si>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</si>
  <si>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</si>
  <si>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</si>
  <si>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</si>
  <si>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</si>
  <si>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</si>
  <si>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</si>
  <si>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</si>
  <si>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</si>
  <si>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</si>
  <si>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</si>
  <si>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</si>
  <si>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</si>
  <si>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</si>
  <si>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</si>
  <si>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</si>
  <si>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</si>
  <si>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</si>
  <si>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</si>
  <si>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</si>
  <si>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</si>
  <si>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</si>
  <si>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</si>
  <si>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</si>
  <si>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</si>
  <si>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</si>
  <si>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</si>
  <si>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</si>
  <si>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</si>
  <si>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</si>
  <si>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</si>
  <si>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</si>
  <si>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</si>
  <si>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</si>
  <si>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</si>
  <si>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</si>
  <si>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</si>
  <si>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</si>
  <si>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</si>
  <si>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</si>
  <si>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</si>
  <si>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</si>
  <si>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</si>
  <si>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</si>
  <si>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</si>
  <si>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</si>
  <si>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</si>
  <si>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</si>
  <si>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</si>
  <si>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</si>
  <si>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</si>
  <si>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</si>
  <si>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</si>
  <si>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</si>
  <si>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</si>
  <si>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</si>
  <si>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</si>
  <si>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</si>
  <si>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</si>
  <si>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</si>
  <si>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</si>
  <si>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</si>
  <si>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</si>
  <si>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</si>
  <si>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</si>
  <si>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</si>
  <si>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</si>
  <si>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</si>
  <si>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</si>
  <si>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</si>
  <si>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</si>
  <si>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</si>
  <si>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</si>
  <si>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</si>
  <si>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</si>
  <si>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</si>
  <si>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</si>
  <si>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</si>
  <si>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</si>
  <si>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</si>
  <si>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</si>
  <si>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</si>
  <si>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</si>
  <si>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</si>
  <si>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</si>
  <si>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</si>
  <si>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</si>
  <si>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</si>
  <si>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</si>
  <si>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</si>
  <si>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</si>
  <si>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</si>
  <si>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</si>
  <si>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</si>
  <si>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</si>
  <si>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</si>
  <si>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</si>
  <si>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</si>
  <si>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</si>
  <si>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</si>
  <si>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</si>
  <si>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</si>
  <si>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</si>
  <si>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</si>
  <si>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</si>
  <si>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</si>
  <si>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</si>
  <si>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</si>
  <si>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</si>
  <si>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</si>
  <si>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</si>
  <si>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</si>
  <si>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</si>
  <si>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</si>
  <si>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</si>
  <si>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</si>
  <si>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</si>
  <si>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</si>
  <si>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</si>
  <si>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</si>
  <si>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</si>
  <si>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</si>
  <si>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</si>
  <si>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</si>
  <si>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</si>
  <si>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</si>
  <si>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</si>
  <si>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</si>
  <si>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</si>
  <si>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</si>
  <si>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</si>
  <si>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</si>
  <si>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</si>
  <si>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</si>
  <si>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</si>
  <si>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</si>
  <si>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</si>
  <si>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</si>
  <si>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</si>
  <si>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</si>
  <si>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</si>
  <si>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</si>
  <si>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</si>
  <si>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</si>
  <si>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</si>
  <si>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</si>
  <si>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</si>
  <si>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</si>
  <si>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</si>
  <si>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</si>
  <si>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</si>
  <si>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</si>
  <si>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</si>
  <si>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</si>
  <si>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</si>
  <si>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</si>
  <si>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</si>
  <si>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</si>
  <si>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</si>
  <si>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</si>
  <si>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</si>
  <si>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</si>
  <si>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</si>
  <si>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</si>
  <si>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</si>
  <si>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</si>
  <si>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</si>
  <si>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</si>
  <si>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</si>
  <si>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</si>
  <si>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</si>
  <si>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</si>
  <si>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</si>
  <si>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</si>
  <si>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</si>
  <si>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</si>
  <si>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</si>
  <si>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</si>
  <si>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</si>
  <si>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</si>
  <si>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</si>
  <si>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</si>
  <si>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</si>
  <si>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</si>
  <si>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</si>
  <si>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</si>
  <si>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</si>
  <si>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</si>
  <si>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</si>
  <si>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</si>
  <si>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</si>
  <si>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</si>
  <si>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</si>
  <si>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</si>
  <si>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</si>
  <si>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</si>
  <si>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</si>
  <si>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</si>
  <si>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</si>
  <si>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</si>
  <si>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</si>
  <si>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</si>
  <si>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</si>
  <si>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</si>
  <si>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</si>
  <si>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</si>
  <si>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</si>
  <si>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</si>
  <si>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</si>
  <si>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</si>
  <si>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</si>
  <si>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</si>
  <si>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</si>
  <si>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</si>
  <si>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</si>
  <si>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</si>
  <si>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</si>
  <si>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</si>
  <si>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</si>
  <si>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</si>
  <si>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</si>
  <si>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</si>
  <si>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</si>
  <si>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</si>
  <si>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</si>
  <si>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</si>
  <si>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</si>
  <si>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</si>
  <si>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</si>
  <si>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</si>
  <si>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</si>
  <si>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</si>
  <si>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</si>
  <si>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</si>
  <si>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</si>
  <si>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</si>
  <si>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</si>
  <si>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</si>
  <si>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</si>
  <si>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</si>
  <si>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</si>
  <si>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</si>
  <si>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</si>
  <si>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</si>
  <si>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</si>
  <si>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</si>
  <si>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</si>
  <si>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</si>
  <si>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</si>
  <si>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</si>
  <si>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</si>
  <si>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</si>
  <si>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</si>
  <si>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</si>
  <si>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</si>
  <si>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</si>
  <si>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</si>
  <si>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</si>
  <si>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</si>
  <si>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</si>
  <si>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</si>
  <si>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</si>
  <si>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</si>
  <si>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</si>
  <si>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</si>
  <si>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</si>
  <si>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</si>
  <si>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</si>
  <si>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</si>
  <si>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</si>
  <si>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</si>
  <si>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</si>
  <si>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</si>
  <si>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</si>
  <si>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</si>
  <si>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</si>
  <si>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</si>
  <si>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</si>
  <si>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</si>
  <si>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</si>
  <si>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</si>
  <si>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</si>
  <si>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</si>
  <si>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</si>
  <si>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</si>
  <si>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</si>
  <si>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</si>
  <si>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</si>
  <si>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</si>
  <si>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</si>
  <si>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</si>
  <si>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</si>
  <si>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</si>
  <si>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</si>
  <si>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</si>
  <si>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</si>
  <si>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</si>
  <si>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</si>
  <si>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</si>
  <si>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</si>
  <si>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</si>
  <si>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</si>
  <si>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</si>
  <si>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</si>
  <si>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</si>
  <si>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</si>
  <si>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</si>
  <si>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</si>
  <si>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</si>
  <si>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</si>
  <si>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</si>
  <si>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</si>
  <si>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</si>
  <si>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</si>
  <si>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</si>
  <si>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</si>
  <si>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</si>
  <si>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</si>
  <si>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</si>
  <si>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</si>
  <si>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</si>
  <si>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</si>
  <si>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</si>
  <si>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</si>
  <si>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</si>
  <si>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</si>
  <si>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</si>
  <si>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</si>
  <si>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</si>
  <si>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</si>
  <si>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</si>
  <si>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</si>
  <si>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</si>
  <si>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</si>
  <si>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</si>
  <si>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</si>
  <si>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</si>
  <si>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</si>
  <si>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</si>
  <si>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</si>
  <si>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</si>
  <si>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</si>
  <si>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</si>
  <si>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</si>
  <si>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</si>
  <si>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</si>
  <si>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</si>
  <si>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</si>
  <si>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</si>
  <si>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</si>
  <si>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</si>
  <si>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</si>
  <si>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</si>
  <si>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</si>
  <si>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</si>
  <si>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</si>
  <si>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</si>
  <si>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</si>
  <si>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</si>
  <si>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</si>
  <si>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</si>
  <si>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</si>
  <si>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</si>
  <si>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</si>
  <si>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</si>
  <si>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</si>
  <si>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</si>
  <si>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</si>
  <si>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</si>
  <si>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</si>
  <si>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</si>
  <si>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</si>
  <si>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</si>
  <si>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</si>
  <si>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</si>
  <si>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</si>
  <si>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</si>
  <si>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</si>
  <si>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</si>
  <si>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</si>
  <si>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</si>
  <si>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</si>
  <si>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</si>
  <si>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</si>
  <si>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</si>
  <si>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</si>
  <si>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</si>
  <si>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</si>
  <si>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</si>
  <si>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</si>
  <si>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</si>
  <si>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</si>
  <si>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</si>
  <si>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</si>
  <si>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</si>
  <si>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</si>
  <si>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</si>
  <si>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</si>
  <si>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</si>
  <si>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</si>
  <si>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</si>
  <si>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</si>
  <si>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</si>
  <si>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</si>
  <si>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</si>
  <si>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</si>
  <si>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</si>
  <si>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</si>
  <si>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</si>
  <si>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</si>
  <si>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</si>
  <si>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</si>
  <si>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</si>
  <si>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</si>
  <si>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</si>
  <si>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</si>
  <si>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</si>
  <si>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</si>
  <si>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</si>
  <si>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</si>
  <si>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</si>
  <si>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</si>
  <si>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</si>
  <si>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</si>
  <si>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</si>
  <si>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</si>
  <si>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</si>
  <si>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</si>
  <si>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</si>
  <si>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</si>
  <si>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</si>
  <si>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</si>
  <si>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</si>
  <si>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</si>
  <si>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</si>
  <si>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</si>
  <si>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</si>
  <si>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</si>
  <si>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</si>
  <si>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</si>
  <si>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</si>
  <si>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</si>
  <si>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</si>
  <si>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</si>
  <si>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</si>
  <si>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</si>
  <si>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</si>
  <si>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</si>
  <si>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</si>
  <si>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</si>
  <si>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</si>
  <si>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</si>
  <si>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</si>
  <si>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</si>
  <si>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</si>
  <si>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</si>
  <si>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</si>
  <si>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</si>
  <si>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</si>
  <si>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</si>
  <si>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</si>
  <si>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</si>
  <si>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</si>
  <si>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</si>
  <si>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</si>
  <si>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</si>
  <si>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</si>
  <si>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</si>
  <si>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</si>
  <si>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</si>
  <si>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</si>
  <si>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</si>
  <si>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</si>
  <si>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</si>
  <si>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</si>
  <si>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</si>
  <si>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</si>
  <si>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</si>
  <si>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</si>
  <si>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</si>
  <si>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</si>
  <si>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</si>
  <si>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</si>
  <si>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</si>
  <si>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</si>
  <si>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</si>
  <si>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</si>
  <si>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</si>
  <si>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</si>
  <si>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</si>
  <si>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</si>
  <si>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</si>
  <si>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</si>
  <si>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</si>
  <si>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</si>
  <si>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</si>
  <si>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</si>
  <si>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</si>
  <si>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</si>
  <si>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</si>
  <si>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</si>
  <si>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</si>
  <si>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</si>
  <si>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</si>
  <si>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</si>
  <si>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</si>
  <si>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</si>
  <si>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</si>
  <si>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</si>
  <si>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</si>
  <si>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</si>
  <si>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</si>
  <si>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</si>
  <si>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</si>
  <si>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</si>
  <si>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</si>
  <si>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</si>
  <si>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</si>
  <si>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</si>
  <si>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</si>
  <si>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</si>
  <si>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</si>
  <si>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</si>
  <si>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</si>
  <si>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</si>
  <si>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</si>
  <si>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</si>
  <si>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</si>
  <si>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</si>
  <si>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</si>
  <si>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</si>
  <si>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</si>
  <si>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</si>
  <si>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</si>
  <si>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</si>
  <si>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</si>
  <si>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</si>
  <si>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</si>
  <si>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</si>
  <si>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</si>
  <si>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</si>
  <si>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</si>
  <si>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</si>
  <si>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</si>
  <si>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</si>
  <si>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</si>
  <si>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</si>
  <si>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</si>
  <si>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</si>
  <si>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</si>
  <si>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</si>
  <si>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</si>
  <si>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</si>
  <si>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</si>
  <si>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</si>
  <si>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</si>
  <si>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</si>
  <si>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</si>
  <si>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</si>
  <si>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</si>
  <si>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</si>
  <si>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</si>
  <si>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</si>
  <si>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</si>
  <si>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</si>
  <si>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</si>
  <si>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</si>
  <si>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</si>
  <si>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</si>
  <si>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</si>
  <si>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</si>
  <si>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</si>
  <si>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</si>
  <si>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</si>
  <si>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</si>
  <si>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</si>
  <si>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</si>
  <si>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</si>
  <si>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</si>
  <si>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</si>
  <si>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</si>
  <si>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</si>
  <si>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</si>
  <si>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</si>
  <si>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</si>
  <si>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</si>
  <si>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</si>
  <si>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</si>
  <si>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</si>
  <si>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</si>
  <si>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</si>
  <si>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</si>
  <si>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</si>
  <si>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</si>
  <si>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</si>
  <si>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</si>
  <si>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</si>
  <si>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</si>
  <si>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</si>
  <si>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</si>
  <si>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</si>
  <si>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</si>
  <si>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</si>
  <si>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</si>
  <si>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</si>
  <si>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</si>
  <si>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</si>
  <si>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</si>
  <si>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</si>
  <si>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</si>
  <si>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</si>
  <si>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</si>
  <si>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</si>
  <si>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</si>
  <si>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</si>
  <si>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</si>
  <si>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</si>
  <si>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</si>
  <si>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</si>
  <si>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</si>
  <si>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</si>
  <si>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</si>
  <si>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</si>
  <si>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</si>
  <si>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</si>
  <si>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</si>
  <si>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</si>
  <si>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</si>
  <si>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</si>
  <si>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</si>
  <si>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</si>
  <si>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</si>
  <si>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</si>
  <si>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</si>
  <si>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</si>
  <si>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</si>
  <si>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</si>
  <si>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</si>
  <si>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</si>
  <si>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</si>
  <si>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</si>
  <si>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</si>
  <si>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</si>
  <si>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</si>
  <si>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</si>
  <si>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</si>
  <si>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</si>
  <si>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</si>
  <si>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</si>
  <si>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</si>
  <si>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</si>
  <si>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</si>
  <si>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</si>
  <si>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</si>
  <si>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</si>
  <si>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</si>
  <si>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</si>
  <si>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</si>
  <si>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</si>
  <si>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</si>
  <si>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</si>
  <si>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</si>
  <si>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</si>
  <si>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</si>
  <si>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</si>
  <si>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</si>
  <si>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</si>
  <si>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</si>
  <si>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</si>
  <si>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</si>
  <si>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</si>
  <si>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</si>
  <si>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</si>
  <si>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</si>
  <si>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</si>
  <si>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</si>
  <si>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</si>
  <si>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</si>
  <si>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</si>
  <si>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</si>
  <si>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</si>
  <si>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</si>
  <si>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</si>
  <si>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</si>
  <si>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</si>
  <si>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</si>
  <si>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</si>
  <si>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</si>
  <si>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</si>
  <si>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</si>
  <si>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</si>
  <si>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</si>
  <si>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</si>
  <si>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</si>
  <si>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</si>
  <si>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</si>
  <si>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</si>
  <si>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</si>
  <si>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</si>
  <si>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</si>
  <si>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</si>
  <si>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</si>
  <si>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</si>
  <si>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</si>
  <si>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</si>
  <si>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</si>
  <si>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</si>
  <si>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</si>
  <si>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</si>
  <si>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</si>
  <si>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</si>
  <si>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</si>
  <si>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</si>
  <si>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</si>
  <si>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</si>
  <si>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</si>
  <si>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</si>
  <si>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</si>
  <si>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</si>
  <si>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</si>
  <si>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</si>
  <si>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</si>
  <si>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</si>
  <si>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</si>
  <si>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</si>
  <si>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</si>
  <si>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</si>
  <si>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</si>
  <si>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</si>
  <si>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</si>
  <si>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</si>
  <si>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</si>
  <si>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</si>
  <si>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</si>
  <si>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</si>
  <si>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</si>
  <si>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</si>
  <si>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</si>
  <si>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</si>
  <si>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</si>
  <si>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</si>
  <si>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</si>
  <si>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</si>
  <si>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</si>
  <si>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</si>
  <si>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</si>
  <si>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</si>
  <si>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</si>
  <si>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</si>
  <si>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</si>
  <si>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</si>
  <si>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</si>
  <si>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</si>
  <si>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</si>
  <si>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</si>
  <si>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</si>
  <si>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</si>
  <si>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</si>
  <si>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</si>
  <si>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</si>
  <si>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</si>
  <si>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</si>
  <si>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</si>
  <si>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</si>
  <si>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</si>
  <si>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</si>
  <si>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</si>
  <si>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</si>
  <si>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</si>
  <si>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</si>
  <si>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</si>
  <si>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</si>
  <si>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</si>
  <si>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</si>
  <si>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</si>
  <si>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</si>
  <si>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</si>
  <si>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</si>
  <si>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</si>
  <si>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</si>
  <si>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</si>
  <si>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</si>
  <si>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</si>
  <si>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</si>
  <si>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</si>
  <si>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</si>
  <si>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</si>
  <si>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</si>
  <si>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</si>
  <si>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</si>
  <si>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</si>
  <si>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</si>
  <si>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</si>
  <si>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</si>
  <si>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</si>
  <si>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</si>
  <si>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</si>
  <si>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</si>
  <si>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</si>
  <si>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</si>
  <si>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</si>
  <si>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</si>
  <si>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</si>
  <si>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</si>
  <si>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</si>
  <si>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</si>
  <si>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</si>
  <si>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</si>
  <si>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</si>
  <si>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</si>
  <si>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</si>
  <si>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</si>
  <si>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</si>
  <si>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</si>
  <si>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</si>
  <si>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</si>
  <si>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</si>
  <si>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</si>
  <si>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</si>
  <si>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</si>
  <si>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</si>
  <si>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</si>
  <si>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</si>
  <si>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</si>
  <si>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</si>
  <si>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</si>
  <si>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</si>
  <si>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</si>
  <si>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</si>
  <si>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</si>
  <si>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</si>
  <si>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</si>
  <si>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</si>
  <si>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</si>
  <si>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</si>
  <si>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</si>
  <si>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</si>
  <si>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</si>
  <si>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</si>
  <si>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</si>
  <si>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</si>
  <si>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</si>
  <si>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</si>
  <si>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</si>
  <si>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</si>
  <si>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</si>
  <si>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</si>
  <si>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</si>
  <si>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</si>
  <si>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</si>
  <si>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</si>
  <si>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</si>
  <si>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</si>
  <si>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</si>
  <si>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</si>
  <si>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</si>
  <si>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</si>
  <si>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</si>
  <si>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</si>
  <si>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</si>
  <si>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</si>
  <si>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</si>
  <si>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</si>
  <si>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</si>
  <si>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</si>
  <si>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</si>
  <si>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</si>
  <si>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</si>
  <si>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</si>
  <si>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</si>
  <si>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</si>
  <si>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</si>
  <si>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</si>
  <si>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</si>
  <si>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</si>
  <si>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</si>
  <si>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</si>
  <si>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</si>
  <si>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</si>
  <si>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</si>
  <si>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</si>
  <si>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</si>
  <si>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</si>
  <si>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</si>
  <si>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</si>
  <si>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</si>
  <si>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</si>
  <si>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</si>
  <si>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</si>
  <si>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</si>
  <si>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</si>
  <si>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</si>
  <si>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</si>
  <si>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</si>
  <si>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</si>
  <si>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</si>
  <si>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</si>
  <si>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</si>
  <si>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</si>
  <si>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</si>
  <si>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</si>
  <si>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</si>
  <si>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</si>
  <si>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</si>
  <si>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</si>
  <si>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</si>
  <si>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</si>
  <si>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</si>
  <si>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</si>
  <si>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</si>
  <si>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</si>
  <si>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</si>
  <si>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</si>
  <si>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</si>
  <si>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</si>
  <si>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</si>
  <si>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</si>
  <si>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</si>
  <si>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</si>
  <si>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</si>
  <si>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</si>
  <si>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</si>
  <si>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</si>
  <si>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</si>
  <si>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</si>
  <si>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</si>
  <si>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</si>
  <si>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</si>
  <si>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</si>
  <si>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</si>
  <si>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</si>
  <si>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</si>
  <si>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</si>
  <si>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</si>
  <si>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</si>
  <si>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</si>
  <si>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</si>
  <si>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</si>
  <si>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</si>
  <si>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</si>
  <si>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</si>
  <si>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</si>
  <si>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</si>
  <si>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</si>
  <si>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</si>
  <si>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</si>
  <si>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</si>
  <si>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</si>
  <si>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</si>
  <si>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</si>
  <si>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</si>
  <si>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</si>
  <si>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</si>
  <si>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</si>
  <si>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</si>
  <si>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</si>
  <si>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</si>
  <si>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</si>
  <si>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</si>
  <si>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</si>
  <si>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</si>
  <si>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</si>
  <si>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</si>
  <si>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</si>
  <si>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</si>
  <si>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</si>
  <si>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</si>
  <si>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</si>
  <si>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</si>
  <si>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</si>
  <si>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</si>
  <si>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</si>
  <si>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</si>
  <si>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</si>
  <si>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</si>
  <si>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</si>
  <si>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</si>
  <si>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</si>
  <si>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</si>
  <si>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</si>
  <si>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</si>
  <si>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</si>
  <si>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</si>
  <si>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</si>
  <si>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</si>
  <si>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</si>
  <si>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</si>
  <si>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</si>
  <si>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</si>
  <si>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</si>
  <si>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</si>
  <si>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</si>
  <si>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</si>
  <si>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</si>
  <si>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</si>
  <si>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</si>
  <si>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</si>
  <si>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</si>
  <si>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</si>
  <si>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</si>
  <si>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</si>
  <si>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</si>
  <si>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</si>
  <si>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</si>
  <si>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</si>
  <si>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</si>
  <si>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</si>
  <si>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</si>
  <si>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</si>
  <si>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</si>
  <si>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</si>
  <si>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</si>
  <si>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</si>
  <si>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</si>
  <si>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</si>
  <si>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</si>
  <si>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</si>
  <si>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</si>
  <si>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</si>
  <si>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</si>
  <si>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</si>
  <si>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</si>
  <si>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</si>
  <si>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</si>
  <si>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</si>
  <si>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</si>
  <si>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</si>
  <si>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</si>
  <si>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</si>
  <si>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</si>
  <si>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</si>
  <si>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</si>
  <si>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</si>
  <si>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</si>
  <si>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</si>
  <si>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</si>
  <si>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</si>
  <si>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</si>
  <si>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</si>
  <si>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</si>
  <si>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</si>
  <si>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</si>
  <si>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</si>
  <si>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</si>
  <si>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</si>
  <si>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</si>
  <si>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</si>
  <si>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</si>
  <si>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</si>
  <si>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</si>
  <si>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</si>
  <si>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</si>
  <si>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</si>
  <si>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</si>
  <si>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</si>
  <si>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</si>
  <si>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</si>
  <si>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</si>
  <si>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</si>
  <si>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</si>
  <si>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</si>
  <si>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</si>
  <si>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</si>
  <si>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</si>
  <si>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</si>
  <si>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</si>
  <si>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</si>
  <si>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</si>
  <si>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</si>
  <si>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</si>
  <si>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</si>
  <si>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</si>
  <si>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</si>
  <si>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</si>
  <si>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</si>
  <si>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</si>
  <si>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</si>
  <si>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</si>
  <si>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</si>
  <si>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</si>
  <si>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</si>
  <si>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</si>
  <si>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</si>
  <si>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</si>
  <si>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</si>
  <si>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</si>
  <si>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</si>
  <si>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</si>
  <si>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</si>
  <si>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</si>
  <si>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</si>
  <si>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</si>
  <si>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</si>
  <si>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</si>
  <si>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</si>
  <si>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</si>
  <si>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</si>
  <si>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</si>
  <si>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</si>
  <si>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</si>
  <si>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</si>
  <si>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</si>
  <si>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</si>
  <si>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</si>
  <si>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</si>
  <si>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</si>
  <si>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</si>
  <si>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</si>
  <si>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</si>
  <si>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</si>
  <si>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</si>
  <si>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</si>
  <si>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</si>
  <si>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</si>
  <si>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</si>
  <si>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</si>
  <si>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</si>
  <si>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</si>
  <si>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</si>
  <si>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</si>
  <si>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</si>
  <si>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</si>
  <si>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</si>
  <si>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</si>
  <si>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</si>
  <si>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</si>
  <si>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</si>
  <si>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</si>
  <si>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</si>
  <si>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</si>
  <si>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</si>
  <si>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</si>
  <si>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</si>
  <si>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</si>
  <si>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</si>
  <si>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</si>
  <si>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</si>
  <si>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</si>
  <si>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</si>
  <si>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</si>
  <si>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</si>
  <si>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</si>
  <si>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</si>
  <si>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</si>
  <si>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</si>
  <si>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</si>
  <si>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</si>
  <si>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</si>
  <si>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</si>
  <si>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</si>
  <si>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</si>
  <si>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</si>
  <si>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</si>
  <si>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</si>
  <si>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</si>
  <si>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</si>
  <si>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</si>
  <si>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</si>
  <si>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</si>
  <si>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</si>
  <si>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</si>
  <si>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</si>
  <si>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</si>
  <si>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</si>
  <si>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</si>
  <si>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</si>
  <si>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</si>
  <si>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</si>
  <si>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</si>
  <si>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</si>
  <si>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</si>
  <si>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</si>
  <si>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</si>
  <si>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</si>
  <si>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</si>
  <si>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</si>
  <si>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</si>
  <si>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</si>
  <si>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</si>
  <si>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</si>
  <si>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</si>
  <si>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</si>
  <si>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</si>
  <si>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</si>
  <si>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</si>
  <si>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</si>
  <si>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</si>
  <si>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</si>
  <si>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</si>
  <si>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</si>
  <si>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</si>
  <si>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</si>
  <si>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</si>
  <si>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</si>
  <si>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</si>
  <si>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</si>
  <si>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</si>
  <si>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</si>
  <si>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</si>
  <si>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</si>
  <si>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</si>
  <si>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</si>
  <si>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</si>
  <si>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</si>
  <si>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</si>
  <si>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</si>
  <si>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</si>
  <si>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</si>
  <si>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</si>
  <si>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</si>
  <si>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</si>
  <si>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</si>
  <si>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</si>
  <si>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</si>
  <si>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</si>
  <si>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</si>
  <si>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</si>
  <si>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</si>
  <si>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</si>
  <si>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</si>
  <si>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</si>
  <si>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</si>
  <si>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</si>
  <si>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</si>
  <si>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</si>
  <si>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</si>
  <si>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</si>
  <si>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</si>
  <si>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</si>
  <si>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</si>
  <si>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</si>
  <si>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</si>
  <si>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</si>
  <si>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</si>
  <si>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</si>
  <si>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</si>
  <si>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</si>
  <si>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</si>
  <si>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</si>
  <si>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</si>
  <si>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</si>
  <si>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</si>
  <si>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</si>
  <si>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</si>
  <si>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</si>
  <si>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</si>
  <si>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</si>
  <si>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</si>
  <si>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</si>
  <si>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</si>
  <si>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</si>
  <si>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</si>
  <si>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</si>
  <si>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</si>
  <si>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</si>
  <si>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</si>
  <si>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</si>
  <si>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</si>
  <si>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</si>
  <si>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</si>
  <si>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</si>
  <si>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</si>
  <si>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</si>
  <si>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</si>
  <si>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</si>
  <si>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</si>
  <si>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</si>
  <si>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</si>
  <si>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</si>
  <si>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</si>
  <si>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</si>
  <si>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</si>
  <si>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</si>
  <si>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</si>
  <si>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</si>
  <si>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</si>
  <si>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</si>
  <si>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</si>
  <si>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</si>
  <si>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</si>
  <si>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</si>
  <si>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</si>
  <si>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</si>
  <si>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</si>
  <si>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</si>
  <si>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</si>
  <si>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</si>
  <si>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</si>
  <si>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</si>
  <si>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</si>
  <si>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</si>
  <si>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</si>
  <si>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</si>
  <si>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</si>
  <si>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</si>
  <si>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</si>
  <si>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</si>
  <si>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</si>
  <si>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</si>
  <si>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</si>
  <si>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</si>
  <si>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</si>
  <si>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</si>
  <si>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</si>
  <si>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</si>
  <si>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</si>
  <si>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</si>
  <si>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</si>
  <si>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</si>
  <si>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</si>
  <si>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</si>
  <si>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</si>
  <si>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</si>
  <si>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</si>
  <si>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</si>
  <si>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</si>
  <si>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</si>
  <si>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</si>
  <si>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</si>
  <si>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</si>
  <si>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</si>
  <si>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</si>
  <si>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</si>
  <si>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</si>
  <si>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</si>
  <si>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</si>
  <si>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</si>
  <si>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</si>
  <si>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</si>
  <si>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</si>
  <si>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</si>
  <si>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</si>
  <si>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</si>
  <si>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</si>
  <si>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</si>
  <si>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</si>
  <si>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</si>
  <si>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</si>
  <si>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</si>
  <si>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</si>
  <si>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</si>
  <si>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</si>
  <si>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</si>
  <si>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</si>
  <si>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</si>
  <si>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</si>
  <si>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</si>
  <si>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</si>
  <si>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</si>
  <si>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</si>
  <si>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</si>
  <si>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</si>
  <si>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</si>
  <si>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</si>
  <si>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</si>
  <si>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</si>
  <si>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</si>
  <si>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</si>
  <si>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</si>
  <si>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</si>
  <si>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</si>
  <si>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</si>
  <si>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</si>
  <si>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</si>
  <si>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</si>
  <si>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</si>
  <si>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</si>
  <si>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</si>
  <si>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</si>
  <si>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</si>
  <si>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</si>
  <si>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</si>
  <si>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</si>
  <si>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</si>
  <si>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</si>
  <si>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</si>
  <si>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</si>
  <si>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</si>
  <si>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</si>
  <si>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</si>
  <si>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</si>
  <si>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</si>
  <si>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</si>
  <si>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</si>
  <si>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</si>
  <si>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</si>
  <si>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</si>
  <si>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</si>
  <si>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</si>
  <si>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</si>
  <si>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</si>
  <si>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</si>
  <si>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</si>
  <si>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</si>
  <si>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</si>
  <si>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</si>
  <si>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</si>
  <si>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</si>
  <si>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</si>
  <si>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</si>
  <si>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</si>
  <si>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</si>
  <si>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</si>
  <si>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</si>
  <si>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</si>
  <si>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</si>
  <si>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</si>
  <si>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</si>
  <si>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</si>
  <si>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</si>
  <si>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</si>
  <si>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</si>
  <si>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</si>
  <si>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</si>
  <si>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</si>
  <si>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</si>
  <si>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</si>
  <si>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</si>
  <si>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</si>
  <si>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</si>
  <si>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</si>
  <si>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</si>
  <si>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</si>
  <si>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</si>
  <si>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</si>
  <si>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</si>
  <si>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</si>
  <si>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</si>
  <si>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</si>
  <si>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</si>
  <si>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</si>
  <si>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</si>
  <si>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</si>
  <si>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</si>
  <si>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</si>
  <si>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</si>
  <si>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</si>
  <si>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</si>
  <si>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</si>
  <si>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</si>
  <si>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</si>
  <si>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</si>
  <si>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</si>
  <si>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</si>
  <si>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</si>
  <si>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</si>
  <si>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</si>
  <si>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</si>
  <si>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</si>
  <si>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</si>
  <si>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</si>
  <si>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</si>
  <si>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</si>
  <si>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</si>
  <si>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</si>
  <si>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</si>
  <si>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</si>
  <si>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</si>
  <si>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</si>
  <si>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</si>
  <si>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</si>
  <si>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</si>
  <si>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</si>
  <si>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</si>
  <si>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</si>
  <si>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</si>
  <si>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</si>
  <si>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</si>
  <si>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</si>
  <si>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</si>
  <si>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</si>
  <si>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</si>
  <si>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</si>
  <si>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</si>
  <si>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</si>
  <si>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</si>
  <si>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</si>
  <si>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</si>
  <si>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</si>
  <si>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</si>
  <si>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</si>
  <si>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</si>
  <si>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</si>
  <si>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</si>
  <si>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</si>
  <si>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</si>
  <si>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</si>
  <si>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</si>
  <si>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</si>
  <si>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</si>
  <si>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</si>
  <si>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</si>
  <si>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</si>
  <si>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</si>
  <si>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</si>
  <si>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</si>
  <si>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</si>
  <si>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</si>
  <si>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</si>
  <si>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</si>
  <si>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</si>
  <si>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</si>
  <si>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</si>
  <si>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</si>
  <si>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</si>
  <si>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</si>
  <si>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</si>
  <si>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</si>
  <si>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</si>
  <si>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</si>
  <si>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</si>
  <si>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</si>
  <si>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</si>
  <si>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</si>
  <si>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</si>
  <si>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</si>
  <si>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</si>
  <si>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</si>
  <si>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</si>
  <si>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</si>
  <si>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</si>
  <si>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</si>
  <si>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</si>
  <si>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</si>
  <si>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</si>
  <si>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</si>
  <si>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</si>
  <si>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</si>
  <si>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</si>
  <si>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</si>
  <si>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</si>
  <si>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</si>
  <si>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</si>
  <si>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</si>
  <si>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</si>
  <si>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</si>
  <si>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</si>
  <si>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</si>
  <si>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</si>
  <si>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</si>
  <si>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</si>
  <si>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</si>
  <si>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</si>
  <si>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</si>
  <si>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</si>
  <si>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</si>
  <si>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</si>
  <si>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</si>
  <si>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</si>
  <si>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</si>
  <si>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</si>
  <si>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</si>
  <si>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</si>
  <si>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</si>
  <si>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</si>
  <si>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</si>
  <si>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</si>
  <si>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</si>
  <si>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</si>
  <si>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</si>
  <si>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</si>
  <si>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</si>
  <si>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</si>
  <si>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</si>
  <si>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</si>
  <si>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</si>
  <si>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</si>
  <si>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</si>
  <si>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</si>
  <si>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</si>
  <si>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</si>
  <si>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</si>
  <si>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</si>
  <si>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</si>
  <si>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</si>
  <si>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</si>
  <si>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</si>
  <si>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</si>
  <si>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</si>
  <si>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</si>
  <si>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</si>
  <si>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</si>
  <si>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</si>
  <si>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</si>
  <si>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</si>
  <si>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</si>
  <si>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</si>
  <si>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</si>
  <si>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</si>
  <si>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</si>
  <si>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</si>
  <si>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</si>
  <si>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</si>
  <si>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</si>
  <si>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</si>
  <si>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</si>
  <si>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</si>
  <si>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</si>
  <si>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</si>
  <si>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</si>
  <si>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</si>
  <si>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</si>
  <si>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</si>
  <si>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</si>
  <si>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</si>
  <si>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</si>
  <si>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</si>
  <si>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</si>
  <si>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</si>
  <si>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</si>
  <si>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</si>
  <si>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</si>
  <si>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</si>
  <si>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</si>
  <si>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</si>
  <si>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</si>
  <si>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</si>
  <si>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</si>
  <si>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</si>
  <si>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</si>
  <si>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</si>
  <si>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</si>
  <si>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</si>
  <si>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</si>
  <si>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</si>
  <si>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</si>
  <si>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</si>
  <si>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</si>
  <si>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</si>
  <si>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</si>
  <si>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</si>
  <si>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</si>
  <si>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</si>
  <si>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</si>
  <si>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</si>
  <si>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</si>
  <si>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</si>
  <si>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</si>
  <si>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</si>
  <si>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</si>
  <si>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</si>
  <si>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</si>
  <si>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</si>
  <si>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</si>
  <si>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</si>
  <si>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</si>
  <si>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</si>
  <si>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</si>
  <si>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</si>
  <si>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</si>
  <si>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</si>
  <si>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</si>
  <si>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</si>
  <si>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</si>
  <si>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</si>
  <si>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</si>
  <si>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</si>
  <si>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</si>
  <si>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</si>
  <si>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</si>
  <si>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</si>
  <si>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</si>
  <si>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</si>
  <si>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</si>
  <si>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</si>
  <si>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</si>
  <si>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</si>
  <si>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</si>
  <si>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</si>
  <si>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</si>
  <si>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</si>
  <si>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</si>
  <si>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</si>
  <si>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</si>
  <si>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</si>
  <si>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</si>
  <si>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</si>
  <si>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</si>
  <si>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</si>
  <si>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</si>
  <si>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</si>
  <si>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</si>
  <si>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</si>
  <si>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</si>
  <si>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</si>
  <si>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</si>
  <si>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</si>
  <si>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</si>
  <si>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</si>
  <si>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</si>
  <si>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</si>
  <si>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</si>
  <si>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</si>
  <si>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</si>
  <si>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</si>
  <si>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</si>
  <si>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</si>
  <si>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</si>
  <si>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</si>
  <si>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</si>
  <si>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</si>
  <si>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</si>
  <si>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</si>
  <si>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</si>
  <si>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</si>
  <si>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</si>
  <si>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</si>
  <si>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</si>
  <si>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</si>
  <si>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</si>
  <si>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</si>
  <si>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</si>
  <si>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</si>
  <si>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</si>
  <si>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</si>
  <si>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</si>
  <si>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</si>
  <si>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</si>
  <si>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</si>
  <si>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</si>
  <si>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</si>
  <si>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</si>
  <si>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</si>
  <si>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</si>
  <si>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</si>
  <si>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</si>
  <si>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</si>
  <si>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</si>
  <si>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</si>
  <si>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</si>
  <si>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</si>
  <si>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</si>
  <si>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</si>
  <si>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</si>
  <si>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</si>
  <si>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</si>
  <si>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</si>
  <si>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</si>
  <si>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</si>
  <si>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</si>
  <si>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</si>
  <si>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</si>
  <si>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</si>
  <si>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</si>
  <si>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</si>
  <si>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</si>
  <si>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</si>
  <si>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</si>
  <si>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</si>
  <si>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</si>
  <si>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</si>
  <si>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</si>
  <si>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</si>
  <si>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</si>
  <si>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</si>
  <si>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</si>
  <si>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</si>
  <si>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</si>
  <si>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</si>
  <si>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</si>
  <si>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</si>
  <si>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</si>
  <si>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</si>
  <si>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</si>
  <si>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</si>
  <si>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</si>
  <si>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</si>
  <si>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</si>
  <si>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</si>
  <si>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</si>
  <si>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</si>
  <si>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</si>
  <si>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</si>
  <si>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</si>
  <si>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</si>
  <si>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</si>
  <si>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</si>
  <si>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</si>
  <si>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</si>
  <si>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</si>
  <si>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</si>
  <si>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</si>
  <si>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</si>
  <si>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</si>
  <si>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</si>
  <si>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</si>
  <si>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</si>
  <si>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</si>
  <si>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</si>
  <si>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</si>
  <si>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</si>
  <si>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</si>
  <si>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</si>
  <si>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</si>
  <si>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</si>
  <si>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</si>
  <si>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</si>
  <si>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</si>
  <si>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</si>
  <si>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</si>
  <si>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</si>
  <si>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</si>
  <si>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</si>
  <si>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</si>
  <si>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</si>
  <si>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</si>
  <si>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</si>
  <si>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</si>
  <si>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</si>
  <si>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</si>
  <si>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</si>
  <si>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</si>
  <si>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</si>
  <si>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</si>
  <si>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</si>
  <si>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</si>
  <si>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</si>
  <si>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</si>
  <si>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</si>
  <si>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</si>
  <si>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</si>
  <si>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</si>
  <si>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</si>
  <si>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</si>
  <si>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</si>
  <si>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</si>
  <si>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</si>
  <si>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</si>
  <si>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</si>
  <si>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</si>
  <si>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</si>
  <si>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</si>
  <si>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</si>
  <si>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</si>
  <si>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</si>
  <si>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</si>
  <si>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</si>
  <si>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</si>
  <si>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</si>
  <si>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</si>
  <si>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</si>
  <si>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</si>
  <si>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</si>
  <si>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</si>
  <si>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</si>
  <si>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</si>
  <si>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</si>
  <si>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</si>
  <si>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</si>
  <si>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</si>
  <si>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</si>
  <si>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</si>
  <si>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</si>
  <si>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</si>
  <si>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</si>
  <si>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</si>
  <si>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</si>
  <si>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</si>
  <si>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</si>
  <si>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</si>
  <si>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</si>
  <si>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</si>
  <si>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</si>
  <si>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</si>
  <si>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</si>
  <si>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</si>
  <si>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</si>
  <si>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</si>
  <si>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</si>
  <si>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</si>
  <si>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</si>
  <si>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</si>
  <si>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</si>
  <si>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</si>
  <si>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</si>
  <si>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</si>
  <si>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</si>
  <si>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</si>
  <si>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</si>
  <si>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</si>
  <si>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</si>
  <si>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</si>
  <si>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</si>
  <si>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</si>
  <si>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</si>
  <si>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</si>
  <si>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</si>
  <si>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</si>
  <si>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</si>
  <si>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</si>
  <si>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</si>
  <si>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</si>
  <si>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</si>
  <si>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</si>
  <si>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</si>
  <si>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</si>
  <si>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</si>
  <si>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</si>
  <si>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</si>
  <si>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</si>
  <si>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</si>
  <si>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</si>
  <si>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</si>
  <si>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</si>
  <si>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</si>
  <si>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</si>
  <si>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</si>
  <si>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</si>
  <si>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</si>
  <si>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</si>
  <si>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</si>
  <si>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</si>
  <si>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</si>
  <si>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</si>
  <si>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</si>
  <si>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</si>
  <si>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</si>
  <si>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</si>
  <si>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</si>
  <si>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</si>
  <si>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</si>
  <si>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</si>
  <si>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</si>
  <si>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</si>
  <si>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</si>
  <si>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</si>
  <si>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</si>
  <si>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</si>
  <si>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</si>
  <si>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</si>
  <si>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</si>
  <si>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</si>
  <si>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</si>
  <si>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</si>
  <si>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</si>
  <si>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</si>
  <si>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</si>
  <si>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</si>
  <si>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</si>
  <si>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</si>
  <si>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</si>
  <si>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</si>
  <si>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</si>
  <si>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</si>
  <si>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</si>
  <si>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</si>
  <si>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</si>
  <si>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</si>
  <si>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</si>
  <si>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</si>
  <si>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</si>
  <si>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</si>
  <si>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</si>
  <si>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</si>
  <si>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</si>
  <si>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</si>
  <si>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</si>
  <si>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</si>
  <si>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</si>
  <si>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</si>
  <si>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</si>
  <si>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</si>
  <si>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</si>
  <si>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</si>
  <si>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</si>
  <si>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</si>
  <si>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</si>
  <si>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</si>
  <si>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</si>
  <si>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</si>
  <si>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</si>
  <si>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</si>
  <si>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</si>
  <si>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</si>
  <si>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</si>
  <si>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</si>
  <si>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</si>
  <si>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</si>
  <si>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</si>
  <si>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</si>
  <si>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</si>
  <si>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</si>
  <si>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</si>
  <si>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</si>
  <si>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</si>
  <si>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</si>
  <si>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</si>
  <si>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</si>
  <si>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</si>
  <si>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</si>
  <si>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</si>
  <si>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</si>
  <si>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</si>
  <si>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</si>
  <si>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</si>
  <si>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</si>
  <si>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</si>
  <si>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</si>
  <si>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</si>
  <si>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</si>
  <si>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</si>
  <si>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</si>
  <si>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</si>
  <si>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</si>
  <si>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</si>
  <si>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</si>
  <si>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</si>
  <si>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</si>
  <si>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</si>
  <si>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</si>
  <si>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</si>
  <si>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</si>
  <si>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</si>
  <si>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</si>
  <si>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</si>
  <si>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</si>
  <si>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</si>
  <si>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</si>
  <si>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</si>
  <si>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</si>
  <si>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</si>
  <si>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</si>
  <si>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</si>
  <si>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</si>
  <si>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</si>
  <si>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</si>
  <si>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</si>
  <si>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</si>
  <si>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</si>
  <si>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</si>
  <si>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</si>
  <si>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</si>
  <si>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</si>
  <si>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</si>
  <si>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</si>
  <si>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</si>
  <si>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</si>
  <si>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</si>
  <si>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</si>
  <si>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</si>
  <si>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</si>
  <si>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</si>
  <si>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</si>
  <si>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</si>
  <si>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</si>
  <si>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</si>
  <si>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</si>
  <si>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</si>
  <si>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</si>
  <si>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</si>
  <si>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</si>
  <si>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</si>
  <si>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</si>
  <si>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</si>
  <si>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</si>
  <si>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</si>
  <si>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</si>
  <si>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</si>
  <si>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</si>
  <si>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</si>
  <si>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</si>
  <si>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</si>
  <si>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</si>
  <si>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</si>
  <si>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</si>
  <si>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</si>
  <si>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</si>
  <si>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</si>
  <si>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</si>
  <si>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</si>
  <si>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</si>
  <si>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</si>
  <si>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</si>
  <si>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</si>
  <si>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</si>
  <si>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</si>
  <si>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</si>
  <si>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</si>
  <si>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</si>
  <si>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</si>
  <si>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</si>
  <si>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</si>
  <si>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</si>
  <si>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</si>
  <si>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</si>
  <si>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</si>
  <si>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</si>
  <si>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</si>
  <si>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</si>
  <si>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</si>
  <si>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</si>
  <si>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</si>
  <si>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</si>
  <si>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</si>
  <si>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</si>
  <si>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</si>
  <si>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</si>
  <si>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</si>
  <si>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</si>
  <si>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</si>
  <si>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</si>
  <si>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</si>
  <si>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</si>
  <si>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</si>
  <si>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</si>
  <si>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</si>
  <si>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</si>
  <si>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</si>
  <si>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</si>
  <si>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</si>
  <si>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</si>
  <si>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</si>
  <si>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</si>
  <si>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</si>
  <si>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</si>
  <si>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</si>
  <si>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</si>
  <si>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</si>
  <si>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</si>
  <si>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</si>
  <si>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</si>
  <si>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</si>
  <si>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</si>
  <si>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</si>
  <si>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</si>
  <si>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</si>
  <si>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</si>
  <si>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</si>
  <si>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</si>
  <si>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</si>
  <si>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</si>
  <si>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</si>
  <si>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</si>
  <si>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</si>
  <si>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</si>
  <si>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</si>
  <si>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</si>
  <si>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</si>
  <si>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</si>
  <si>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</si>
  <si>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</si>
  <si>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</si>
  <si>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</si>
  <si>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</si>
  <si>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</si>
  <si>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</si>
  <si>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</si>
  <si>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</si>
  <si>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</si>
  <si>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</si>
  <si>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</si>
  <si>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</si>
  <si>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</si>
  <si>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</si>
  <si>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</si>
  <si>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</si>
  <si>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</si>
  <si>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</si>
  <si>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</si>
  <si>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</si>
  <si>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</si>
  <si>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</si>
  <si>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</si>
  <si>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</si>
  <si>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</si>
  <si>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</si>
  <si>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</si>
  <si>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</si>
  <si>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</si>
  <si>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</si>
  <si>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</si>
  <si>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</si>
  <si>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</si>
  <si>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</si>
  <si>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</si>
  <si>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</si>
  <si>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</si>
  <si>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</si>
  <si>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</si>
  <si>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</si>
  <si>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</si>
  <si>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</si>
  <si>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</si>
  <si>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</si>
  <si>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</si>
  <si>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</si>
  <si>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</si>
  <si>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</si>
  <si>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</si>
  <si>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</si>
  <si>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</si>
  <si>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</si>
  <si>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</si>
  <si>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</si>
  <si>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</si>
  <si>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</si>
  <si>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</si>
  <si>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</si>
  <si>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</si>
  <si>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</si>
  <si>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</si>
  <si>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</si>
  <si>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</si>
  <si>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</si>
  <si>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</si>
  <si>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</si>
  <si>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</si>
  <si>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</si>
  <si>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</si>
  <si>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</si>
  <si>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</si>
  <si>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</si>
  <si>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</si>
  <si>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</si>
  <si>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</si>
  <si>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</si>
  <si>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</si>
  <si>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</si>
  <si>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</si>
  <si>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</si>
  <si>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</si>
  <si>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</si>
  <si>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</si>
  <si>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</si>
  <si>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</si>
  <si>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</si>
  <si>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</si>
  <si>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</si>
  <si>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</si>
  <si>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</si>
  <si>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</si>
  <si>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</si>
  <si>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</si>
  <si>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</si>
  <si>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</si>
  <si>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</si>
  <si>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</si>
  <si>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</si>
  <si>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</si>
  <si>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</si>
  <si>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</si>
  <si>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</si>
  <si>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</si>
  <si>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</si>
  <si>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</si>
  <si>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</si>
  <si>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</si>
  <si>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</si>
  <si>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</si>
  <si>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</si>
  <si>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</si>
  <si>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</si>
  <si>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</si>
  <si>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</si>
  <si>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</si>
  <si>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</si>
  <si>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</si>
  <si>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</si>
  <si>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</si>
  <si>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</si>
  <si>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</si>
  <si>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</si>
  <si>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</si>
  <si>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</si>
  <si>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</si>
  <si>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</si>
  <si>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</si>
  <si>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</si>
  <si>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</si>
  <si>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</si>
  <si>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</si>
  <si>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</si>
  <si>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</si>
  <si>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</si>
  <si>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</si>
  <si>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</si>
  <si>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</si>
  <si>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</si>
  <si>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</si>
  <si>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</si>
  <si>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</si>
  <si>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</si>
  <si>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</si>
  <si>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</si>
  <si>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</si>
  <si>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</si>
  <si>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</si>
  <si>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</si>
  <si>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</si>
  <si>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</si>
  <si>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</si>
  <si>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</si>
  <si>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</si>
  <si>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</si>
  <si>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</si>
  <si>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</si>
  <si>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</si>
  <si>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</si>
  <si>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</si>
  <si>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</si>
  <si>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</si>
  <si>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</si>
  <si>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</si>
  <si>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</si>
  <si>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</si>
  <si>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</si>
  <si>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</si>
  <si>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</si>
  <si>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</si>
  <si>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</si>
  <si>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</si>
  <si>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</si>
  <si>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</si>
  <si>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</si>
  <si>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</si>
  <si>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</si>
  <si>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</si>
  <si>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</si>
  <si>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</si>
  <si>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</si>
  <si>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</si>
  <si>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</si>
  <si>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</si>
  <si>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</si>
  <si>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</si>
  <si>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</si>
  <si>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</si>
  <si>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</si>
  <si>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</si>
  <si>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</si>
  <si>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</si>
  <si>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</si>
  <si>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</si>
  <si>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</si>
  <si>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</si>
  <si>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</si>
  <si>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</si>
  <si>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</si>
  <si>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</si>
  <si>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</si>
  <si>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</si>
  <si>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</si>
  <si>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</si>
  <si>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</si>
  <si>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</si>
  <si>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</si>
  <si>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</si>
  <si>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</si>
  <si>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</si>
  <si>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</si>
  <si>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</si>
  <si>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</si>
  <si>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</si>
  <si>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</si>
  <si>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</si>
  <si>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</si>
  <si>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</si>
  <si>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</si>
  <si>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</si>
  <si>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</si>
  <si>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</si>
  <si>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</si>
  <si>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</si>
  <si>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</si>
  <si>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</si>
  <si>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</si>
  <si>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</si>
  <si>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</si>
  <si>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</si>
  <si>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</si>
  <si>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</si>
  <si>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</si>
  <si>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</si>
  <si>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</si>
  <si>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</si>
  <si>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</si>
  <si>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</si>
  <si>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</si>
  <si>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</si>
  <si>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</si>
  <si>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</si>
  <si>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</si>
  <si>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</si>
  <si>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</si>
  <si>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</si>
  <si>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</si>
  <si>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</si>
  <si>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</si>
  <si>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</si>
  <si>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</si>
  <si>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</si>
  <si>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</si>
  <si>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</si>
  <si>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</si>
  <si>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</si>
  <si>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</si>
  <si>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</si>
  <si>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</si>
  <si>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</si>
  <si>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</si>
  <si>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</si>
  <si>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</si>
  <si>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</si>
  <si>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</si>
  <si>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</si>
  <si>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</si>
  <si>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</si>
  <si>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</si>
  <si>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</si>
  <si>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</si>
  <si>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</si>
  <si>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</si>
  <si>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</si>
  <si>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</si>
  <si>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</si>
  <si>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</si>
  <si>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</si>
  <si>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</si>
  <si>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</si>
  <si>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</si>
  <si>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</si>
  <si>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</si>
  <si>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</si>
  <si>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</si>
  <si>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</si>
  <si>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</si>
  <si>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</si>
  <si>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</si>
  <si>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</si>
  <si>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</si>
  <si>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</si>
  <si>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</si>
  <si>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</si>
  <si>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</si>
  <si>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</si>
  <si>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</si>
  <si>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</si>
  <si>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</si>
  <si>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</si>
  <si>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</si>
  <si>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</si>
  <si>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</si>
  <si>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</si>
  <si>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</si>
  <si>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</si>
  <si>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</si>
  <si>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</si>
  <si>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</si>
  <si>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</si>
  <si>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</si>
  <si>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</si>
  <si>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</si>
  <si>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</si>
  <si>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</si>
  <si>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</si>
  <si>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</si>
  <si>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</si>
  <si>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</si>
  <si>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</si>
  <si>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</si>
  <si>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</si>
  <si>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</si>
  <si>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</si>
  <si>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</si>
  <si>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</si>
  <si>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</si>
  <si>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</si>
  <si>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</si>
  <si>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</si>
  <si>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</si>
  <si>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</si>
  <si>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</si>
  <si>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</si>
  <si>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</si>
  <si>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</si>
  <si>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</si>
  <si>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</si>
  <si>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</si>
  <si>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</si>
  <si>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</si>
  <si>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</si>
  <si>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</si>
  <si>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</si>
  <si>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</si>
  <si>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</si>
  <si>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</si>
  <si>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</si>
  <si>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</si>
  <si>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</si>
  <si>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</si>
  <si>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</si>
  <si>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</si>
  <si>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</si>
  <si>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</si>
  <si>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</si>
  <si>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</si>
  <si>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</si>
  <si>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</si>
  <si>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</si>
  <si>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</si>
  <si>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</si>
  <si>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</si>
  <si>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</si>
  <si>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</si>
  <si>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</si>
  <si>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</si>
  <si>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</si>
  <si>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</si>
  <si>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</si>
  <si>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</si>
  <si>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</si>
  <si>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</si>
  <si>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</si>
  <si>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</si>
  <si>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</si>
  <si>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</si>
  <si>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</si>
  <si>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</si>
  <si>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</si>
  <si>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</si>
  <si>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</si>
  <si>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</si>
  <si>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</si>
  <si>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</si>
  <si>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</si>
  <si>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</si>
  <si>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</si>
  <si>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</si>
  <si>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</si>
  <si>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</si>
  <si>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</si>
  <si>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</si>
  <si>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</si>
  <si>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</si>
  <si>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</si>
  <si>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</si>
  <si>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</si>
  <si>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</si>
  <si>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</si>
  <si>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</si>
  <si>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</si>
  <si>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</si>
  <si>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</si>
  <si>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</si>
  <si>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</si>
  <si>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</si>
  <si>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</si>
  <si>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</si>
  <si>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</si>
  <si>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</si>
  <si>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</si>
  <si>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</si>
  <si>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</si>
  <si>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</si>
  <si>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</si>
  <si>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</si>
  <si>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</si>
  <si>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</si>
  <si>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</si>
  <si>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</si>
  <si>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</si>
  <si>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</si>
  <si>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</si>
  <si>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</si>
  <si>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</si>
  <si>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</si>
  <si>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</si>
  <si>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</si>
  <si>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</si>
  <si>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</si>
  <si>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</si>
  <si>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</si>
  <si>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</si>
  <si>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</si>
  <si>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</si>
  <si>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</si>
  <si>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</si>
  <si>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</si>
  <si>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</si>
  <si>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</si>
  <si>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</si>
  <si>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</si>
  <si>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</si>
  <si>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</si>
  <si>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</si>
  <si>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</si>
  <si>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</si>
  <si>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</si>
  <si>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</si>
  <si>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</si>
  <si>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</si>
  <si>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</si>
  <si>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</si>
  <si>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</si>
  <si>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</si>
  <si>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</si>
  <si>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</si>
  <si>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</si>
  <si>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</si>
  <si>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</si>
  <si>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</si>
  <si>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</si>
  <si>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</si>
  <si>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</si>
  <si>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</si>
  <si>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</si>
  <si>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</si>
  <si>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</si>
  <si>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</si>
  <si>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</si>
  <si>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</si>
  <si>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</si>
  <si>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</si>
  <si>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</si>
  <si>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</si>
  <si>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</si>
  <si>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</si>
  <si>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</si>
  <si>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</si>
  <si>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</si>
  <si>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</si>
  <si>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</si>
  <si>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</si>
  <si>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</si>
  <si>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</si>
  <si>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</si>
  <si>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</si>
  <si>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</si>
  <si>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</si>
  <si>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</si>
  <si>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</si>
  <si>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</si>
  <si>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</si>
  <si>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</si>
  <si>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</si>
  <si>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</si>
  <si>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</si>
  <si>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</si>
  <si>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</si>
  <si>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</si>
  <si>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</si>
  <si>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</si>
  <si>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</si>
  <si>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</si>
  <si>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</si>
  <si>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</si>
  <si>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</si>
  <si>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</si>
  <si>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</si>
  <si>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</si>
  <si>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</si>
  <si>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</si>
  <si>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</si>
  <si>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</si>
  <si>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</si>
  <si>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</si>
  <si>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</si>
  <si>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</si>
  <si>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</si>
  <si>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</si>
  <si>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</si>
  <si>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</si>
  <si>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</si>
  <si>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</si>
  <si>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</si>
  <si>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</si>
  <si>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</si>
  <si>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</si>
  <si>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</si>
  <si>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</si>
  <si>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</si>
  <si>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</si>
  <si>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</si>
  <si>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</si>
  <si>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</si>
  <si>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</si>
  <si>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</si>
  <si>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</si>
  <si>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</si>
  <si>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</si>
  <si>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</si>
  <si>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</si>
  <si>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</si>
  <si>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</si>
  <si>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</si>
  <si>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</si>
  <si>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</si>
  <si>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</si>
  <si>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</si>
  <si>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</si>
  <si>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</si>
  <si>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</si>
  <si>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</si>
  <si>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</si>
  <si>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</si>
  <si>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</si>
  <si>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</si>
  <si>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</si>
  <si>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</si>
  <si>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</si>
  <si>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</si>
  <si>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</si>
  <si>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</si>
  <si>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</si>
  <si>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</si>
  <si>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</si>
  <si>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</si>
  <si>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</si>
  <si>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</si>
  <si>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</si>
  <si>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</si>
  <si>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</si>
  <si>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</si>
  <si>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</si>
  <si>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</si>
  <si>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</si>
  <si>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</si>
  <si>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</si>
  <si>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</si>
  <si>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</si>
  <si>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</si>
  <si>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</si>
  <si>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</si>
  <si>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</si>
  <si>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</si>
  <si>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</si>
  <si>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</si>
  <si>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</si>
  <si>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</si>
  <si>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</si>
  <si>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</si>
  <si>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</si>
  <si>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</si>
  <si>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</si>
  <si>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</si>
  <si>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</si>
  <si>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</si>
  <si>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</si>
  <si>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</si>
  <si>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</si>
  <si>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</si>
  <si>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</si>
  <si>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</si>
  <si>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</si>
  <si>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</si>
  <si>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</si>
  <si>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</si>
  <si>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</si>
  <si>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</si>
  <si>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</si>
  <si>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</si>
  <si>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</si>
  <si>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</si>
  <si>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</si>
  <si>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</si>
  <si>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</si>
  <si>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</si>
  <si>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</si>
  <si>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</si>
  <si>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</si>
  <si>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</si>
  <si>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</si>
  <si>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</si>
  <si>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</si>
  <si>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</si>
  <si>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</si>
  <si>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</si>
  <si>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</si>
  <si>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</si>
  <si>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</si>
  <si>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</si>
  <si>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</si>
  <si>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</si>
  <si>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</si>
  <si>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</si>
  <si>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</si>
  <si>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</si>
  <si>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</si>
  <si>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</si>
  <si>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</si>
  <si>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</si>
  <si>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</si>
  <si>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</si>
  <si>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</si>
  <si>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</si>
  <si>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</si>
  <si>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</si>
  <si>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</si>
  <si>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</si>
  <si>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</si>
  <si>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</si>
  <si>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</si>
  <si>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</si>
  <si>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</si>
  <si>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</si>
  <si>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</si>
  <si>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</si>
  <si>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</si>
  <si>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</si>
  <si>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</si>
  <si>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</si>
  <si>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</si>
  <si>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</si>
  <si>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</si>
  <si>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</si>
  <si>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</si>
  <si>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</si>
  <si>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</si>
  <si>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</si>
  <si>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</si>
  <si>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</si>
  <si>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</si>
  <si>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</si>
  <si>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</si>
  <si>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</si>
  <si>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</si>
  <si>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</si>
  <si>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</si>
  <si>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</si>
  <si>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</si>
  <si>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</si>
  <si>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</si>
  <si>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</si>
  <si>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</si>
  <si>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</si>
  <si>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</si>
  <si>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</si>
  <si>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</si>
  <si>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</si>
  <si>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</si>
  <si>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</si>
  <si>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</si>
  <si>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</si>
  <si>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</si>
  <si>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</si>
  <si>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</si>
  <si>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</si>
  <si>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</si>
  <si>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</si>
  <si>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</si>
  <si>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</si>
  <si>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</si>
  <si>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</si>
  <si>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</si>
  <si>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</si>
  <si>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</si>
  <si>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</si>
  <si>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</si>
  <si>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</si>
  <si>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</si>
  <si>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</si>
  <si>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</si>
  <si>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</si>
  <si>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</si>
  <si>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</si>
  <si>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</si>
  <si>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</si>
  <si>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</si>
  <si>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</si>
  <si>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</si>
  <si>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</si>
  <si>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</si>
  <si>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</si>
  <si>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</si>
  <si>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</si>
  <si>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</si>
  <si>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</si>
  <si>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</si>
  <si>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</si>
  <si>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</si>
  <si>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</si>
  <si>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</si>
  <si>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</si>
  <si>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</si>
  <si>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</si>
  <si>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</si>
  <si>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</si>
  <si>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</si>
  <si>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</si>
  <si>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</si>
  <si>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</si>
  <si>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</si>
  <si>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</si>
  <si>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</si>
  <si>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</si>
  <si>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</si>
  <si>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</si>
  <si>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</si>
  <si>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</si>
  <si>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</si>
  <si>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</si>
  <si>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</si>
  <si>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</si>
  <si>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</si>
  <si>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</si>
  <si>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</si>
  <si>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</si>
  <si>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</si>
  <si>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</si>
  <si>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</si>
  <si>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</si>
  <si>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</si>
  <si>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</si>
  <si>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</si>
  <si>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</si>
  <si>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</si>
  <si>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</si>
  <si>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</si>
  <si>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</si>
  <si>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</si>
  <si>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</si>
  <si>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</si>
  <si>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</si>
  <si>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</si>
  <si>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</si>
  <si>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</si>
  <si>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</si>
  <si>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</si>
  <si>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</si>
  <si>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</si>
  <si>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</si>
  <si>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</si>
  <si>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</si>
  <si>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</si>
  <si>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</si>
  <si>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</si>
  <si>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</si>
  <si>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</si>
  <si>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</si>
  <si>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</si>
  <si>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</si>
  <si>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</si>
  <si>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</si>
  <si>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</si>
  <si>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</si>
  <si>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</si>
  <si>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</si>
  <si>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</si>
  <si>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</si>
  <si>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</si>
  <si>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</si>
  <si>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</si>
  <si>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</si>
  <si>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</si>
  <si>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</si>
  <si>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</si>
  <si>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</si>
  <si>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</si>
  <si>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</si>
  <si>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</si>
  <si>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</si>
  <si>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</si>
  <si>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</si>
  <si>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</si>
  <si>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</si>
  <si>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</si>
  <si>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</si>
  <si>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</si>
  <si>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</si>
  <si>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</si>
  <si>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</si>
  <si>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</si>
  <si>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</si>
  <si>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</si>
  <si>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</si>
  <si>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</si>
  <si>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</si>
  <si>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</si>
  <si>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</si>
  <si>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</si>
  <si>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</si>
  <si>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</si>
  <si>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</si>
  <si>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</si>
  <si>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</si>
  <si>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</si>
  <si>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</si>
  <si>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</si>
  <si>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</si>
  <si>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</si>
  <si>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</si>
  <si>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</si>
  <si>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</si>
  <si>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</si>
  <si>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</si>
  <si>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</si>
  <si>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</si>
  <si>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</si>
  <si>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</si>
  <si>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</si>
  <si>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</si>
  <si>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</si>
  <si>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</si>
  <si>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</si>
  <si>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</si>
  <si>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</si>
  <si>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</si>
  <si>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</si>
  <si>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</si>
  <si>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</si>
  <si>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</si>
  <si>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</si>
  <si>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</si>
  <si>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</si>
  <si>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</si>
  <si>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</si>
  <si>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</si>
  <si>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</si>
  <si>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</si>
  <si>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</si>
  <si>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</si>
  <si>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</si>
  <si>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</si>
  <si>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</si>
  <si>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</si>
  <si>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</si>
  <si>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</si>
  <si>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</si>
  <si>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</si>
  <si>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</si>
  <si>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</si>
  <si>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</si>
  <si>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</si>
  <si>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</si>
  <si>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</si>
  <si>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</si>
  <si>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</si>
  <si>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</si>
  <si>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</si>
  <si>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</si>
  <si>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</si>
  <si>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</si>
  <si>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</si>
  <si>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</si>
  <si>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</si>
  <si>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</si>
  <si>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</si>
  <si>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</si>
  <si>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</si>
  <si>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</si>
  <si>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</si>
  <si>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</si>
  <si>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</si>
  <si>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</si>
  <si>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</si>
  <si>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</si>
  <si>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</si>
  <si>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</si>
  <si>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</si>
  <si>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</si>
  <si>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</si>
  <si>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</si>
  <si>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</si>
  <si>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</si>
  <si>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</si>
  <si>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</si>
  <si>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</si>
  <si>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</si>
  <si>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</si>
  <si>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</si>
  <si>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</si>
  <si>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</si>
  <si>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</si>
  <si>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</si>
  <si>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</si>
  <si>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</si>
  <si>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</si>
  <si>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</si>
  <si>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</si>
  <si>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</si>
  <si>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</si>
  <si>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</si>
  <si>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</si>
  <si>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</si>
  <si>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</si>
  <si>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</si>
  <si>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</si>
  <si>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</si>
  <si>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</si>
  <si>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</si>
  <si>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</si>
  <si>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</si>
  <si>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</si>
  <si>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</si>
  <si>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</si>
  <si>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</si>
  <si>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</si>
  <si>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</si>
  <si>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</si>
  <si>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</si>
  <si>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</si>
  <si>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</si>
  <si>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</si>
  <si>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</si>
  <si>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</si>
  <si>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</si>
  <si>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</si>
  <si>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</si>
  <si>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</si>
  <si>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</si>
  <si>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</si>
  <si>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</si>
  <si>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</si>
  <si>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</si>
  <si>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</si>
  <si>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</si>
  <si>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</si>
  <si>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</si>
  <si>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</si>
  <si>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</si>
  <si>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</si>
  <si>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</si>
  <si>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</si>
  <si>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</si>
  <si>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</si>
  <si>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</si>
  <si>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</si>
  <si>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</si>
  <si>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</si>
  <si>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</si>
  <si>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</si>
  <si>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</si>
  <si>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</si>
  <si>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</si>
  <si>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</si>
  <si>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</si>
  <si>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</si>
  <si>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</si>
  <si>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</si>
  <si>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</si>
  <si>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</si>
  <si>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</si>
  <si>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</si>
  <si>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</si>
  <si>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</si>
  <si>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</si>
  <si>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</si>
  <si>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</si>
  <si>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</si>
  <si>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</si>
  <si>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</si>
  <si>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</si>
  <si>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</si>
  <si>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</si>
  <si>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</si>
  <si>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</si>
  <si>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</si>
  <si>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</si>
  <si>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</si>
  <si>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</si>
  <si>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</si>
  <si>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</si>
  <si>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</si>
  <si>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</si>
  <si>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</si>
  <si>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</si>
  <si>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</si>
  <si>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</si>
  <si>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</si>
  <si>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</si>
  <si>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</si>
  <si>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</si>
  <si>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</si>
  <si>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</si>
  <si>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</si>
  <si>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</si>
  <si>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</si>
  <si>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</si>
  <si>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</si>
  <si>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</si>
  <si>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</si>
  <si>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</si>
  <si>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</si>
  <si>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</si>
  <si>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</si>
  <si>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</si>
  <si>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</si>
  <si>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</si>
  <si>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</si>
  <si>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</si>
  <si>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</si>
  <si>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</si>
  <si>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</si>
  <si>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</si>
  <si>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</si>
  <si>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</si>
  <si>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</si>
  <si>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</si>
  <si>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</si>
  <si>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</si>
  <si>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</si>
  <si>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</si>
  <si>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</si>
  <si>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</si>
  <si>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</si>
  <si>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</si>
  <si>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</si>
  <si>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</si>
  <si>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</si>
  <si>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</si>
  <si>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</si>
  <si>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</si>
  <si>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</si>
  <si>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</si>
  <si>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</si>
  <si>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</si>
  <si>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</si>
  <si>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</si>
  <si>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</si>
  <si>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</si>
  <si>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</si>
  <si>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</si>
  <si>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</si>
  <si>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</si>
  <si>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</si>
  <si>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</si>
  <si>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</si>
  <si>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</si>
  <si>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</si>
  <si>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</si>
  <si>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</si>
  <si>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</si>
  <si>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</si>
  <si>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</si>
  <si>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</si>
  <si>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</si>
  <si>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</si>
  <si>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</si>
  <si>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</si>
  <si>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</si>
  <si>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</si>
  <si>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</si>
  <si>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</si>
  <si>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</si>
  <si>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</si>
  <si>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</si>
  <si>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</si>
  <si>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</si>
  <si>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</si>
  <si>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</si>
  <si>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</si>
  <si>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</si>
  <si>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</si>
  <si>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</si>
  <si>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</si>
  <si>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</si>
  <si>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</si>
  <si>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</si>
  <si>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</si>
  <si>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</si>
  <si>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</si>
  <si>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</si>
  <si>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</si>
  <si>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</si>
  <si>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</si>
  <si>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</si>
  <si>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</si>
  <si>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</si>
  <si>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</si>
  <si>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</si>
  <si>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</si>
  <si>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</si>
  <si>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</si>
  <si>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</si>
  <si>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</si>
  <si>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</si>
  <si>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</si>
  <si>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</si>
  <si>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</si>
  <si>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</si>
  <si>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</si>
  <si>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</si>
  <si>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</si>
  <si>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</si>
  <si>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</si>
  <si>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</si>
  <si>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</si>
  <si>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</si>
  <si>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</si>
  <si>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</si>
  <si>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</si>
  <si>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</si>
  <si>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</si>
  <si>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</si>
  <si>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</si>
  <si>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</si>
  <si>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</si>
  <si>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</si>
  <si>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</si>
  <si>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</si>
  <si>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</si>
  <si>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</si>
  <si>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</si>
  <si>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</si>
  <si>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</si>
  <si>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</si>
  <si>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</si>
  <si>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</si>
  <si>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</si>
  <si>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</si>
  <si>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</si>
  <si>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</si>
  <si>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</si>
  <si>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</si>
  <si>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</si>
  <si>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</si>
  <si>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</si>
  <si>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</si>
  <si>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</si>
  <si>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</si>
  <si>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</si>
  <si>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</si>
  <si>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</si>
  <si>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</si>
  <si>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</si>
  <si>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</si>
  <si>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</si>
  <si>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</si>
  <si>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</si>
  <si>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</si>
  <si>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</si>
  <si>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</si>
  <si>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</si>
  <si>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</si>
  <si>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</si>
  <si>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</si>
  <si>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</si>
  <si>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</si>
  <si>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</si>
  <si>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</si>
  <si>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</si>
  <si>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</si>
  <si>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</si>
  <si>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</si>
  <si>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</si>
  <si>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</si>
  <si>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</si>
  <si>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</si>
  <si>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</si>
  <si>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</si>
  <si>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</si>
  <si>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</si>
  <si>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</si>
  <si>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</si>
  <si>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</si>
  <si>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</si>
  <si>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</si>
  <si>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</si>
  <si>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</si>
  <si>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</si>
  <si>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</si>
  <si>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</si>
  <si>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</si>
  <si>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</si>
  <si>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</si>
  <si>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</si>
  <si>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</si>
  <si>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</si>
  <si>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</si>
  <si>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</si>
  <si>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</si>
  <si>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</si>
  <si>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</si>
  <si>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</si>
  <si>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</si>
  <si>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</si>
  <si>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</si>
  <si>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</si>
  <si>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</si>
  <si>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</si>
  <si>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</si>
  <si>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</si>
  <si>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</si>
  <si>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</si>
  <si>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</si>
  <si>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</si>
  <si>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</si>
  <si>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</si>
  <si>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</si>
  <si>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</si>
  <si>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</si>
  <si>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</si>
  <si>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</si>
  <si>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</si>
  <si>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</si>
  <si>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</si>
  <si>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</si>
  <si>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</si>
  <si>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</si>
  <si>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</si>
  <si>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</si>
  <si>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</si>
  <si>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</si>
  <si>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</si>
  <si>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</si>
  <si>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</si>
  <si>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</si>
  <si>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</si>
  <si>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</si>
  <si>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</si>
  <si>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</si>
  <si>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</si>
  <si>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</si>
  <si>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</si>
  <si>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</si>
  <si>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</si>
  <si>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</si>
  <si>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</si>
  <si>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</si>
  <si>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</si>
  <si>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</si>
  <si>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</si>
  <si>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</si>
  <si>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</si>
  <si>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</si>
  <si>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</si>
  <si>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</si>
  <si>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</si>
  <si>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</si>
  <si>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</si>
  <si>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</si>
  <si>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</si>
  <si>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</si>
  <si>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</si>
  <si>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</si>
  <si>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</si>
  <si>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</si>
  <si>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</si>
  <si>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</si>
  <si>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</si>
  <si>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</si>
  <si>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</si>
  <si>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</si>
  <si>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</si>
  <si>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</si>
  <si>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</si>
  <si>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</si>
  <si>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</si>
  <si>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</si>
  <si>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</si>
  <si>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</si>
  <si>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</si>
  <si>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</si>
  <si>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</si>
  <si>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</si>
  <si>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</si>
  <si>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</si>
  <si>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</si>
  <si>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</si>
  <si>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</si>
  <si>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</si>
  <si>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</si>
  <si>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</si>
  <si>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</si>
  <si>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</si>
  <si>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</si>
  <si>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</si>
  <si>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</si>
  <si>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</si>
  <si>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</si>
  <si>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</si>
  <si>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</si>
  <si>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</si>
  <si>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</si>
  <si>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</si>
  <si>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</si>
  <si>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</si>
  <si>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</si>
  <si>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</si>
  <si>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</si>
  <si>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</si>
  <si>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</si>
  <si>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</si>
  <si>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</si>
  <si>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</si>
  <si>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</si>
  <si>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</si>
  <si>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</si>
  <si>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</si>
  <si>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</si>
  <si>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</si>
  <si>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</si>
  <si>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</si>
  <si>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</si>
  <si>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</si>
  <si>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</si>
  <si>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</si>
  <si>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</si>
  <si>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</si>
  <si>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</si>
  <si>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</si>
  <si>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</si>
  <si>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</si>
  <si>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</si>
  <si>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</si>
  <si>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</si>
  <si>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</si>
  <si>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</si>
  <si>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</si>
  <si>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</si>
  <si>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</si>
  <si>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</si>
  <si>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</si>
  <si>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</si>
  <si>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</si>
  <si>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</si>
  <si>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</si>
  <si>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</si>
  <si>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</si>
  <si>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</si>
  <si>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</si>
  <si>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</si>
  <si>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</si>
  <si>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</si>
  <si>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</si>
  <si>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</si>
  <si>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</si>
  <si>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</si>
  <si>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</si>
  <si>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</si>
  <si>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</si>
  <si>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</si>
  <si>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</si>
  <si>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</si>
  <si>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</si>
  <si>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</si>
  <si>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</si>
  <si>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</si>
  <si>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</si>
  <si>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</si>
  <si>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</si>
  <si>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</si>
  <si>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</si>
  <si>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</si>
  <si>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</si>
  <si>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</si>
  <si>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</si>
  <si>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</si>
  <si>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</si>
  <si>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</si>
  <si>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</si>
  <si>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</si>
  <si>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</si>
  <si>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</si>
  <si>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</si>
  <si>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</si>
  <si>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</si>
  <si>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</si>
  <si>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</si>
  <si>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</si>
  <si>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</si>
  <si>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</si>
  <si>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</si>
  <si>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</si>
  <si>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</si>
  <si>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</si>
  <si>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</si>
  <si>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</si>
  <si>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</si>
  <si>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</si>
  <si>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</si>
  <si>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</si>
  <si>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</si>
  <si>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</si>
  <si>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</si>
  <si>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</si>
  <si>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</si>
  <si>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</si>
  <si>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</si>
  <si>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</si>
  <si>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</si>
  <si>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</si>
  <si>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</si>
  <si>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</si>
  <si>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</si>
  <si>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</si>
  <si>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</si>
  <si>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</si>
  <si>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</si>
  <si>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</si>
  <si>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</si>
  <si>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</si>
  <si>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</si>
  <si>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</si>
  <si>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</si>
  <si>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</si>
  <si>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</si>
  <si>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</si>
  <si>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</si>
  <si>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</si>
  <si>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</si>
  <si>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</si>
  <si>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</si>
  <si>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</si>
  <si>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</si>
  <si>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</si>
  <si>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</si>
  <si>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</si>
  <si>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</si>
  <si>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</si>
  <si>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</si>
  <si>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</si>
  <si>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</si>
  <si>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</si>
  <si>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</si>
  <si>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</si>
  <si>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</si>
  <si>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</si>
  <si>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</si>
  <si>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</si>
  <si>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</si>
  <si>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</si>
  <si>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</si>
  <si>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</si>
  <si>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</si>
  <si>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</si>
  <si>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</si>
  <si>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</si>
  <si>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</si>
  <si>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</si>
  <si>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</si>
  <si>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</si>
  <si>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</si>
  <si>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</si>
  <si>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</si>
  <si>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</si>
  <si>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</si>
  <si>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</si>
  <si>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</si>
  <si>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</si>
  <si>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</si>
  <si>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</si>
  <si>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</si>
  <si>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</si>
  <si>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</si>
  <si>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</si>
  <si>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</si>
  <si>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</si>
  <si>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</si>
  <si>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</si>
  <si>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</si>
  <si>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</si>
  <si>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</si>
  <si>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</si>
  <si>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</si>
  <si>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</si>
  <si>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</si>
  <si>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</si>
  <si>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</si>
  <si>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</si>
  <si>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</si>
  <si>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</si>
  <si>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</si>
  <si>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</si>
  <si>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</si>
  <si>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</si>
  <si>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</si>
  <si>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</si>
  <si>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</si>
  <si>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</si>
  <si>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</si>
  <si>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</si>
  <si>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</si>
  <si>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</si>
  <si>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</si>
  <si>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</si>
  <si>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</si>
  <si>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</si>
  <si>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</si>
  <si>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</si>
  <si>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</si>
  <si>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</si>
  <si>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</si>
  <si>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</si>
  <si>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</si>
  <si>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</si>
  <si>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</si>
  <si>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</si>
  <si>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</si>
  <si>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</si>
  <si>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</si>
  <si>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</si>
  <si>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</si>
  <si>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</si>
  <si>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</si>
  <si>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</si>
  <si>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</si>
  <si>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</si>
  <si>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</si>
  <si>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</si>
  <si>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</si>
  <si>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</si>
  <si>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</si>
  <si>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</si>
  <si>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</si>
  <si>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</si>
  <si>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</si>
  <si>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</si>
  <si>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</si>
  <si>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</si>
  <si>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</si>
  <si>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</si>
  <si>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</si>
  <si>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</si>
  <si>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</si>
  <si>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</si>
  <si>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</si>
  <si>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</si>
  <si>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</si>
  <si>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</si>
  <si>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</si>
  <si>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</si>
  <si>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</si>
  <si>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</si>
  <si>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</si>
  <si>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</si>
  <si>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</si>
  <si>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</si>
  <si>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</si>
  <si>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</si>
  <si>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</si>
  <si>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</si>
  <si>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</si>
  <si>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</si>
  <si>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</si>
  <si>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</si>
  <si>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</si>
  <si>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</si>
  <si>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</si>
  <si>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</si>
  <si>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</si>
  <si>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</si>
  <si>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</si>
  <si>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</si>
  <si>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</si>
  <si>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</si>
  <si>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</si>
  <si>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</si>
  <si>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</si>
  <si>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</si>
  <si>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</si>
  <si>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</si>
  <si>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</si>
  <si>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</si>
  <si>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</si>
  <si>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</si>
  <si>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</si>
  <si>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</si>
  <si>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</si>
  <si>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</si>
  <si>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</si>
  <si>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</si>
  <si>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</si>
  <si>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</si>
  <si>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</si>
  <si>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</si>
  <si>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</si>
  <si>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</si>
  <si>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</si>
  <si>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</si>
  <si>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</si>
  <si>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</si>
  <si>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</si>
  <si>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</si>
  <si>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</si>
  <si>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</si>
  <si>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</si>
  <si>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</si>
  <si>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</si>
  <si>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</si>
  <si>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</si>
  <si>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</si>
  <si>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</si>
  <si>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</si>
  <si>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</si>
  <si>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</si>
  <si>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</si>
  <si>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</si>
  <si>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</si>
  <si>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</si>
  <si>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</si>
  <si>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</si>
  <si>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</si>
  <si>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</si>
  <si>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</si>
  <si>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</si>
  <si>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</si>
  <si>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</si>
  <si>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</si>
  <si>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</si>
  <si>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</si>
  <si>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</si>
  <si>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</si>
  <si>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</si>
  <si>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</si>
  <si>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</si>
  <si>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</si>
  <si>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</si>
  <si>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</si>
  <si>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</si>
  <si>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</si>
  <si>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</si>
  <si>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</si>
  <si>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</si>
  <si>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</si>
  <si>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</si>
  <si>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</si>
  <si>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</si>
  <si>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</si>
  <si>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</si>
  <si>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</si>
  <si>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</si>
  <si>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</si>
  <si>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</si>
  <si>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</si>
  <si>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</si>
  <si>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</si>
  <si>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</si>
  <si>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</si>
  <si>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</si>
  <si>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</si>
  <si>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</si>
  <si>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</si>
  <si>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</si>
  <si>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</si>
  <si>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</si>
  <si>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</si>
  <si>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</si>
  <si>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</si>
  <si>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</si>
  <si>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</si>
  <si>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</si>
  <si>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</si>
  <si>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</si>
  <si>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</si>
  <si>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</si>
  <si>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</si>
  <si>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</si>
  <si>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</si>
  <si>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</si>
  <si>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</si>
  <si>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</si>
  <si>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</si>
  <si>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</si>
  <si>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</si>
  <si>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</si>
  <si>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</si>
  <si>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</si>
  <si>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</si>
  <si>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</si>
  <si>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</si>
  <si>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</si>
  <si>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</si>
  <si>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</si>
  <si>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</si>
  <si>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</si>
  <si>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</si>
  <si>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</si>
  <si>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</si>
  <si>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</si>
  <si>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</si>
  <si>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</si>
  <si>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</si>
  <si>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</si>
  <si>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</si>
  <si>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</si>
  <si>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</si>
  <si>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</si>
  <si>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</si>
  <si>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</si>
  <si>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</si>
  <si>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</si>
  <si>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</si>
  <si>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</si>
  <si>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</si>
  <si>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</si>
  <si>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</si>
  <si>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</si>
  <si>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</si>
  <si>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</si>
  <si>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</si>
  <si>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</si>
  <si>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</si>
  <si>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</si>
  <si>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</si>
  <si>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</si>
  <si>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</si>
  <si>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</si>
  <si>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</si>
  <si>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</si>
  <si>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</si>
  <si>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</si>
  <si>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</si>
  <si>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</si>
  <si>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</si>
  <si>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</si>
  <si>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</si>
  <si>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</si>
  <si>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</si>
  <si>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</si>
  <si>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</si>
  <si>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</si>
  <si>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</si>
  <si>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</si>
  <si>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</si>
  <si>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</si>
  <si>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</si>
  <si>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</si>
  <si>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</si>
  <si>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</si>
  <si>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</si>
  <si>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</si>
  <si>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</si>
  <si>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</si>
  <si>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</si>
  <si>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</si>
  <si>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</si>
  <si>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</si>
  <si>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</si>
  <si>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</si>
  <si>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</si>
  <si>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</si>
  <si>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</si>
  <si>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</si>
  <si>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</si>
  <si>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</si>
  <si>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</si>
  <si>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</si>
  <si>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</si>
  <si>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</si>
  <si>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</si>
  <si>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</si>
  <si>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</si>
  <si>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</si>
  <si>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</si>
  <si>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</si>
  <si>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</si>
  <si>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</si>
  <si>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</si>
  <si>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</si>
  <si>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</si>
  <si>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</si>
  <si>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</si>
  <si>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</si>
  <si>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</si>
  <si>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</si>
  <si>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</si>
  <si>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</si>
  <si>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</si>
  <si>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</si>
  <si>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</si>
  <si>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</si>
  <si>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</si>
  <si>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</si>
  <si>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</si>
  <si>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</si>
  <si>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</si>
  <si>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</si>
  <si>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</si>
  <si>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</si>
  <si>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</si>
  <si>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</si>
  <si>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</si>
  <si>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</si>
  <si>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</si>
  <si>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</si>
  <si>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</si>
  <si>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</si>
  <si>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</si>
  <si>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</si>
  <si>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</si>
  <si>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</si>
  <si>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</si>
  <si>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</si>
  <si>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</si>
  <si>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</si>
  <si>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</si>
  <si>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</si>
  <si>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</si>
  <si>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</si>
  <si>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</si>
  <si>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</si>
  <si>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</si>
  <si>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</si>
  <si>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</si>
  <si>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</si>
  <si>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</si>
  <si>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</si>
  <si>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</si>
  <si>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</si>
  <si>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</si>
  <si>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</si>
  <si>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</si>
  <si>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</si>
  <si>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</si>
  <si>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</si>
  <si>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</si>
  <si>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</si>
  <si>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</si>
  <si>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</si>
  <si>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</si>
  <si>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</si>
  <si>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</si>
  <si>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</si>
  <si>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</si>
  <si>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</si>
  <si>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</si>
  <si>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</si>
  <si>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</si>
  <si>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</si>
  <si>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</si>
  <si>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</si>
  <si>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</si>
  <si>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</si>
  <si>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</si>
  <si>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</si>
  <si>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</si>
  <si>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</si>
  <si>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</si>
  <si>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</si>
  <si>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</si>
  <si>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</si>
  <si>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</si>
  <si>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</si>
  <si>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</si>
  <si>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</si>
  <si>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</si>
  <si>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</si>
  <si>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</si>
  <si>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</si>
  <si>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</si>
  <si>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</si>
  <si>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</si>
  <si>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</si>
  <si>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</si>
  <si>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</si>
  <si>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</si>
  <si>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</si>
  <si>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</si>
  <si>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</si>
  <si>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</si>
  <si>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</si>
  <si>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</si>
  <si>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</si>
  <si>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</si>
  <si>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</si>
  <si>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</si>
  <si>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</si>
  <si>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</si>
  <si>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</si>
  <si>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</si>
  <si>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</si>
  <si>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</si>
  <si>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</si>
  <si>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</si>
  <si>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</si>
  <si>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</si>
  <si>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</si>
  <si>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</si>
  <si>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</si>
  <si>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</si>
  <si>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</si>
  <si>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</si>
  <si>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</si>
  <si>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</si>
  <si>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</si>
  <si>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</si>
  <si>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</si>
  <si>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</si>
  <si>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</si>
  <si>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</si>
  <si>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</si>
  <si>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</si>
  <si>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</si>
  <si>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</si>
  <si>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</si>
  <si>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</si>
  <si>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</si>
  <si>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</si>
  <si>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</si>
  <si>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</si>
  <si>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</si>
  <si>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</si>
  <si>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</si>
  <si>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</si>
  <si>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</si>
  <si>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</si>
  <si>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</si>
  <si>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</si>
  <si>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</si>
  <si>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</si>
  <si>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</si>
  <si>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</si>
  <si>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</si>
  <si>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</si>
  <si>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</si>
  <si>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</si>
  <si>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</si>
  <si>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</si>
  <si>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</si>
  <si>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</si>
  <si>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</si>
  <si>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</si>
  <si>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</si>
  <si>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</si>
  <si>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</si>
  <si>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</si>
  <si>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</si>
  <si>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</si>
  <si>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</si>
  <si>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</si>
  <si>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</si>
  <si>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</si>
  <si>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</si>
  <si>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</si>
  <si>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</si>
  <si>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</si>
  <si>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</si>
  <si>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</si>
  <si>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</si>
  <si>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</si>
  <si>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</si>
  <si>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</si>
  <si>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</si>
  <si>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</si>
  <si>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</si>
  <si>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</si>
  <si>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</si>
  <si>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</si>
  <si>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</si>
  <si>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</si>
  <si>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</si>
  <si>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</si>
  <si>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</si>
  <si>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</si>
  <si>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</si>
  <si>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</si>
  <si>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</si>
  <si>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</si>
  <si>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</si>
  <si>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</si>
  <si>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</si>
  <si>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</si>
  <si>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</si>
  <si>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</si>
  <si>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</si>
  <si>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</si>
  <si>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</si>
  <si>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</si>
  <si>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</si>
  <si>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</si>
  <si>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</si>
  <si>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</si>
  <si>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</si>
  <si>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</si>
  <si>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</si>
  <si>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</si>
  <si>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</si>
  <si>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</si>
  <si>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</si>
  <si>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</si>
  <si>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</si>
  <si>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</si>
  <si>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</si>
  <si>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</si>
  <si>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</si>
  <si>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</si>
  <si>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</si>
  <si>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</si>
  <si>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</si>
  <si>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</si>
  <si>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</si>
  <si>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</si>
  <si>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</si>
  <si>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</si>
  <si>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</si>
  <si>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</si>
  <si>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</si>
  <si>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</si>
  <si>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</si>
  <si>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</si>
  <si>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</si>
  <si>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</si>
  <si>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</si>
  <si>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</si>
  <si>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</si>
  <si>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</si>
  <si>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</si>
  <si>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</si>
  <si>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</si>
  <si>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</si>
  <si>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</si>
  <si>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</si>
  <si>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</si>
  <si>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</si>
  <si>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</si>
  <si>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</si>
  <si>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</si>
  <si>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</si>
  <si>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</si>
  <si>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</si>
  <si>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</si>
  <si>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</si>
  <si>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</si>
  <si>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</si>
  <si>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</si>
  <si>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</si>
  <si>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</si>
  <si>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</si>
  <si>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</si>
  <si>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</si>
  <si>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</si>
  <si>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</si>
  <si>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</si>
  <si>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</si>
  <si>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</si>
  <si>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</si>
  <si>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</si>
  <si>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</si>
  <si>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</si>
  <si>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</si>
  <si>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</si>
  <si>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</si>
  <si>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</si>
  <si>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</si>
  <si>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</si>
  <si>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</si>
  <si>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</si>
  <si>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</si>
  <si>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</si>
  <si>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</si>
  <si>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</si>
  <si>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</si>
  <si>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</si>
  <si>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</si>
  <si>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</si>
  <si>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</si>
  <si>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</si>
  <si>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</si>
  <si>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</si>
  <si>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</si>
  <si>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</si>
  <si>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</si>
  <si>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</si>
  <si>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</si>
  <si>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</si>
  <si>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</si>
  <si>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</si>
  <si>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</si>
  <si>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</si>
  <si>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</si>
  <si>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</si>
  <si>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</si>
  <si>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</si>
  <si>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</si>
  <si>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</si>
  <si>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</si>
  <si>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</si>
  <si>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</si>
  <si>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</si>
  <si>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</si>
  <si>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</si>
  <si>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</si>
  <si>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</si>
  <si>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</si>
  <si>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</si>
  <si>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</si>
  <si>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</si>
  <si>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</si>
  <si>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</si>
  <si>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</si>
  <si>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</si>
  <si>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</si>
  <si>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</si>
  <si>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</si>
  <si>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</si>
  <si>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</si>
  <si>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</si>
  <si>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</si>
  <si>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</si>
  <si>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</si>
  <si>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</si>
  <si>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</si>
  <si>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</si>
  <si>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</si>
  <si>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</si>
  <si>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</si>
  <si>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</si>
  <si>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</si>
  <si>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</si>
  <si>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</si>
  <si>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</si>
  <si>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</si>
  <si>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</si>
  <si>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</si>
  <si>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</si>
  <si>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</si>
  <si>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</si>
  <si>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</si>
  <si>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</si>
  <si>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</si>
  <si>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</si>
  <si>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</si>
  <si>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</si>
  <si>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</si>
  <si>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</si>
  <si>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</si>
  <si>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</si>
  <si>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</si>
  <si>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</si>
  <si>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</si>
  <si>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</si>
  <si>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</si>
  <si>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</si>
  <si>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</si>
  <si>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</si>
  <si>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</si>
  <si>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</si>
  <si>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</si>
  <si>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</si>
  <si>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</si>
  <si>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</si>
  <si>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</si>
  <si>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</si>
  <si>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</si>
  <si>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</si>
  <si>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</si>
  <si>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</si>
  <si>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</si>
  <si>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</si>
  <si>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</si>
  <si>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</si>
  <si>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</si>
  <si>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</si>
  <si>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</si>
  <si>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</si>
  <si>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</si>
  <si>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</si>
  <si>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</si>
  <si>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</si>
  <si>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</si>
  <si>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</si>
  <si>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</si>
  <si>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</si>
  <si>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</si>
  <si>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</si>
  <si>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</si>
  <si>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</si>
  <si>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</si>
  <si>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</si>
  <si>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</si>
  <si>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</si>
  <si>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</si>
  <si>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</si>
  <si>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</si>
  <si>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</si>
  <si>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</si>
  <si>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</si>
  <si>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</si>
  <si>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</si>
  <si>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</si>
  <si>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</si>
  <si>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</si>
  <si>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</si>
  <si>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</si>
  <si>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</si>
  <si>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</si>
  <si>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</si>
  <si>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</si>
  <si>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</si>
  <si>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</si>
  <si>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</si>
  <si>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</si>
  <si>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</si>
  <si>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</si>
  <si>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</si>
  <si>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</si>
  <si>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</si>
  <si>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</si>
  <si>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</si>
  <si>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</si>
  <si>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</si>
  <si>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</si>
  <si>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</si>
  <si>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</si>
  <si>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</si>
  <si>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</si>
  <si>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</si>
  <si>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</si>
  <si>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</si>
  <si>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</si>
  <si>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</si>
  <si>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</si>
  <si>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</si>
  <si>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</si>
  <si>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</si>
  <si>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</si>
  <si>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</si>
  <si>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</si>
  <si>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</si>
  <si>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</si>
  <si>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</si>
  <si>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</si>
  <si>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</si>
  <si>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</si>
  <si>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</si>
  <si>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</si>
  <si>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</si>
  <si>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</si>
  <si>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</si>
  <si>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</si>
  <si>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</si>
  <si>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</si>
  <si>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</si>
  <si>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</si>
  <si>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</si>
  <si>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</si>
  <si>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</si>
  <si>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</si>
  <si>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</si>
  <si>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</si>
  <si>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</si>
  <si>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</si>
  <si>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</si>
  <si>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</si>
  <si>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</si>
  <si>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</si>
  <si>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</si>
  <si>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</si>
  <si>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</si>
  <si>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</si>
  <si>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</si>
  <si>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</si>
  <si>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</si>
  <si>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</si>
  <si>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</si>
  <si>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</si>
  <si>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</si>
  <si>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</si>
  <si>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</si>
  <si>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</si>
  <si>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</si>
  <si>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</si>
  <si>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</si>
  <si>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</si>
  <si>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</si>
  <si>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</si>
  <si>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</si>
  <si>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</si>
  <si>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</si>
  <si>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</si>
  <si>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</si>
  <si>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</si>
  <si>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</si>
  <si>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</si>
  <si>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</si>
  <si>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</si>
  <si>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</si>
  <si>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</si>
  <si>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</si>
  <si>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</si>
  <si>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</si>
  <si>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</si>
  <si>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</si>
  <si>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</si>
  <si>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</si>
  <si>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</si>
  <si>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</si>
  <si>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</si>
  <si>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</si>
  <si>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</si>
  <si>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</si>
  <si>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</si>
  <si>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</si>
  <si>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</si>
  <si>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</si>
  <si>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</si>
  <si>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</si>
  <si>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</si>
  <si>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</si>
  <si>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</si>
  <si>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</si>
  <si>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</si>
  <si>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</si>
  <si>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</si>
  <si>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</si>
  <si>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</si>
  <si>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</si>
  <si>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</si>
  <si>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</si>
  <si>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</si>
  <si>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</si>
  <si>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</si>
  <si>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</si>
  <si>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</si>
  <si>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</si>
  <si>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</si>
  <si>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</si>
  <si>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</si>
  <si>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</si>
  <si>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</si>
  <si>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</si>
  <si>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</si>
  <si>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</si>
  <si>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</si>
  <si>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</si>
  <si>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</si>
  <si>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</si>
  <si>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</si>
  <si>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</si>
  <si>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</si>
  <si>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</si>
  <si>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</si>
  <si>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</si>
  <si>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</si>
  <si>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</si>
  <si>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</si>
  <si>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</si>
  <si>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</si>
  <si>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</si>
  <si>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</si>
  <si>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</si>
  <si>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</si>
  <si>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</si>
  <si>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</si>
  <si>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</si>
  <si>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</si>
  <si>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</si>
  <si>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</si>
  <si>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</si>
  <si>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</si>
  <si>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</si>
  <si>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</si>
  <si>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</si>
  <si>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</si>
  <si>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</si>
  <si>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</si>
  <si>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</si>
  <si>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</si>
  <si>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</si>
  <si>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</si>
  <si>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</si>
  <si>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</si>
  <si>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</si>
  <si>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</si>
  <si>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</si>
  <si>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</si>
  <si>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</si>
  <si>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</si>
  <si>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</si>
  <si>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</si>
  <si>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</si>
  <si>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</si>
  <si>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</si>
  <si>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</si>
  <si>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</si>
  <si>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</si>
  <si>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</si>
  <si>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</si>
  <si>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</si>
  <si>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</si>
  <si>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</si>
  <si>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</si>
  <si>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</si>
  <si>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</si>
  <si>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</si>
  <si>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</si>
  <si>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</si>
  <si>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</si>
  <si>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</si>
  <si>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</si>
  <si>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</si>
  <si>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</si>
  <si>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</si>
  <si>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</si>
  <si>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</si>
  <si>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</si>
  <si>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</si>
  <si>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</si>
  <si>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</si>
  <si>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</si>
  <si>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</si>
  <si>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</si>
  <si>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</si>
  <si>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</si>
  <si>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</si>
  <si>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</si>
  <si>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</si>
  <si>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</si>
  <si>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</si>
  <si>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</si>
  <si>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</si>
  <si>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</si>
  <si>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</si>
  <si>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</si>
  <si>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</si>
  <si>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</si>
  <si>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</si>
  <si>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</si>
  <si>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</si>
  <si>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</si>
  <si>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</si>
  <si>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</si>
  <si>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</si>
  <si>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</si>
  <si>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</si>
  <si>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</si>
  <si>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</si>
  <si>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</si>
  <si>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</si>
  <si>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</si>
  <si>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</si>
  <si>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</si>
  <si>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</si>
  <si>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</si>
  <si>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</si>
  <si>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</si>
  <si>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</si>
  <si>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</si>
  <si>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</si>
  <si>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</si>
  <si>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</si>
  <si>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</si>
  <si>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</si>
  <si>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</si>
  <si>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</si>
  <si>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</si>
  <si>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</si>
  <si>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</si>
  <si>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</si>
  <si>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</si>
  <si>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</si>
  <si>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</si>
  <si>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</si>
  <si>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</si>
  <si>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</si>
  <si>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</si>
  <si>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</si>
  <si>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</si>
  <si>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</si>
  <si>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</si>
  <si>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</si>
  <si>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</si>
  <si>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</si>
  <si>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</si>
  <si>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</si>
  <si>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</si>
  <si>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</si>
  <si>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</si>
  <si>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</si>
  <si>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</si>
  <si>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</si>
  <si>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</si>
  <si>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</si>
  <si>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</si>
  <si>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</si>
  <si>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</si>
  <si>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</si>
  <si>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</si>
  <si>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</si>
  <si>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</si>
  <si>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</si>
  <si>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</si>
  <si>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</si>
  <si>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</si>
  <si>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</si>
  <si>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</si>
  <si>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</si>
  <si>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</si>
  <si>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</si>
  <si>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</si>
  <si>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</si>
  <si>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</si>
  <si>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</si>
  <si>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</si>
  <si>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</si>
  <si>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</si>
  <si>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</si>
  <si>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</si>
  <si>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</si>
  <si>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</si>
  <si>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</si>
  <si>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</si>
  <si>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</si>
  <si>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</si>
  <si>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</si>
  <si>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</si>
  <si>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</si>
  <si>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</si>
  <si>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</si>
  <si>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</si>
  <si>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</si>
  <si>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</si>
  <si>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</si>
  <si>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</si>
  <si>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</si>
  <si>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</si>
  <si>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</si>
  <si>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</si>
  <si>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</si>
  <si>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</si>
  <si>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</si>
  <si>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</si>
  <si>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</si>
  <si>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</si>
  <si>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</si>
  <si>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</si>
  <si>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</si>
  <si>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</si>
  <si>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</si>
  <si>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</si>
  <si>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</si>
  <si>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</si>
  <si>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</si>
  <si>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</si>
  <si>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</si>
  <si>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</si>
  <si>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</si>
  <si>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</si>
  <si>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</si>
  <si>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</si>
  <si>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</si>
  <si>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</si>
  <si>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</si>
  <si>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</si>
  <si>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</si>
  <si>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</si>
  <si>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</si>
  <si>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</si>
  <si>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</si>
  <si>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</si>
  <si>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</si>
  <si>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</si>
  <si>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</si>
  <si>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</si>
  <si>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</si>
  <si>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</si>
  <si>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</si>
  <si>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</si>
  <si>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</si>
  <si>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</si>
  <si>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</si>
  <si>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</si>
  <si>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</si>
  <si>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</si>
  <si>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</si>
  <si>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</si>
  <si>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</si>
  <si>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</si>
  <si>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</si>
  <si>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</si>
  <si>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</si>
  <si>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</si>
  <si>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</si>
  <si>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</si>
  <si>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</si>
  <si>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</si>
  <si>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</si>
  <si>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</si>
  <si>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</si>
  <si>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</si>
  <si>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</si>
  <si>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</si>
  <si>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</si>
  <si>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</si>
  <si>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</si>
  <si>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</si>
  <si>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</si>
  <si>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</si>
  <si>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</si>
  <si>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</si>
  <si>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</si>
  <si>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</si>
  <si>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</si>
  <si>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</si>
  <si>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</si>
  <si>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</si>
  <si>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</si>
  <si>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</si>
  <si>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</si>
  <si>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</si>
  <si>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</si>
  <si>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</si>
  <si>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</si>
  <si>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</si>
  <si>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</si>
  <si>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</si>
  <si>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</si>
  <si>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</si>
  <si>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</si>
  <si>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</si>
  <si>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</si>
  <si>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</si>
  <si>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</si>
  <si>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</si>
  <si>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</si>
  <si>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</si>
  <si>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</si>
  <si>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</si>
  <si>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</si>
  <si>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</si>
  <si>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</si>
  <si>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</si>
  <si>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</si>
  <si>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</si>
  <si>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</si>
  <si>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</si>
  <si>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</si>
  <si>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</si>
  <si>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</si>
  <si>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</si>
  <si>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</si>
  <si>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</si>
  <si>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</si>
  <si>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</si>
  <si>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</si>
  <si>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</si>
  <si>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</si>
  <si>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</si>
  <si>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</si>
  <si>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</si>
  <si>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</si>
  <si>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</si>
  <si>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</si>
  <si>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</si>
  <si>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</si>
  <si>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</si>
  <si>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</si>
  <si>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</si>
  <si>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</si>
  <si>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</si>
  <si>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</si>
  <si>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</si>
  <si>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</si>
  <si>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</si>
  <si>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</si>
  <si>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</si>
  <si>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</si>
  <si>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</si>
  <si>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</si>
  <si>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</si>
  <si>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</si>
  <si>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</si>
  <si>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</si>
  <si>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</si>
  <si>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</si>
  <si>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</si>
  <si>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</si>
  <si>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</si>
  <si>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</si>
  <si>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</si>
  <si>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</si>
  <si>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</si>
  <si>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</si>
  <si>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</si>
  <si>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</si>
  <si>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</si>
  <si>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</si>
  <si>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</si>
  <si>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</si>
  <si>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</si>
  <si>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</si>
  <si>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</si>
  <si>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</si>
  <si>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</si>
  <si>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</si>
  <si>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</si>
  <si>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</si>
  <si>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</si>
  <si>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</si>
  <si>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</si>
  <si>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</si>
  <si>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</si>
  <si>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</si>
  <si>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</si>
  <si>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</si>
  <si>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</si>
  <si>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</si>
  <si>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</si>
  <si>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</si>
  <si>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</si>
  <si>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</si>
  <si>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</si>
  <si>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</si>
  <si>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</si>
  <si>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</si>
  <si>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</si>
  <si>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</si>
  <si>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</si>
  <si>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</si>
  <si>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</si>
  <si>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</si>
  <si>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</si>
  <si>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</si>
  <si>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</si>
  <si>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</si>
  <si>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</si>
  <si>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</si>
  <si>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</si>
  <si>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</si>
  <si>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</si>
  <si>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</si>
  <si>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</si>
  <si>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</si>
  <si>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</si>
  <si>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</si>
  <si>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</si>
  <si>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</si>
  <si>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</si>
  <si>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</si>
  <si>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</si>
  <si>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</si>
  <si>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</si>
  <si>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</si>
  <si>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</si>
  <si>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</si>
  <si>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</si>
  <si>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</si>
  <si>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</si>
  <si>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</si>
  <si>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</si>
  <si>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</si>
  <si>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</si>
  <si>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</si>
  <si>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</si>
  <si>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</si>
  <si>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</si>
  <si>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</si>
  <si>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</si>
  <si>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</si>
  <si>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</si>
  <si>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</si>
  <si>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</si>
  <si>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</si>
  <si>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</si>
  <si>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</si>
  <si>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</si>
  <si>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</si>
  <si>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</si>
  <si>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</si>
  <si>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</si>
  <si>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</si>
  <si>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</si>
  <si>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</si>
  <si>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</si>
  <si>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</si>
  <si>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</si>
  <si>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</si>
  <si>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</si>
  <si>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</si>
  <si>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</si>
  <si>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</si>
  <si>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</si>
  <si>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</si>
  <si>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</si>
  <si>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</si>
  <si>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</si>
  <si>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</si>
  <si>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</si>
  <si>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</si>
  <si>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</si>
  <si>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</si>
  <si>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</si>
  <si>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</si>
  <si>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</si>
  <si>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</si>
  <si>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</si>
  <si>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</si>
  <si>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</si>
  <si>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</si>
  <si>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</si>
  <si>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</si>
  <si>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</si>
  <si>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</si>
  <si>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</si>
  <si>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</si>
  <si>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</si>
  <si>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</si>
  <si>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</si>
  <si>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</si>
  <si>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</si>
  <si>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</si>
  <si>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</si>
  <si>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</si>
  <si>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</si>
  <si>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</si>
  <si>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</si>
  <si>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</si>
  <si>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</si>
  <si>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</si>
  <si>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</si>
  <si>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</si>
  <si>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</si>
  <si>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</si>
  <si>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</si>
  <si>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</si>
  <si>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</si>
  <si>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</si>
  <si>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</si>
  <si>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</si>
  <si>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</si>
  <si>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</si>
  <si>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</si>
  <si>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</si>
  <si>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</si>
  <si>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</si>
  <si>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</si>
  <si>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</si>
  <si>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</si>
  <si>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</si>
  <si>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</si>
  <si>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</si>
  <si>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</si>
  <si>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</si>
  <si>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</si>
  <si>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</si>
  <si>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</si>
  <si>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</si>
  <si>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</si>
  <si>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</si>
  <si>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</si>
  <si>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</si>
  <si>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</si>
  <si>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</si>
  <si>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</si>
  <si>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</si>
  <si>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</si>
  <si>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</si>
  <si>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</si>
  <si>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</si>
  <si>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</si>
  <si>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</si>
  <si>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</si>
  <si>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</si>
  <si>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</si>
  <si>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</si>
  <si>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</si>
  <si>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</si>
  <si>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</si>
  <si>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</si>
  <si>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</si>
  <si>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</si>
  <si>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</si>
  <si>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</si>
  <si>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</si>
  <si>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</si>
  <si>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</si>
  <si>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</si>
  <si>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</si>
  <si>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</si>
  <si>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</si>
  <si>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</si>
  <si>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</si>
  <si>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</si>
  <si>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</si>
  <si>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</si>
  <si>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</si>
  <si>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</si>
  <si>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</si>
  <si>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</si>
  <si>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</si>
  <si>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</si>
  <si>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</si>
  <si>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</si>
  <si>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</si>
  <si>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</si>
  <si>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</si>
  <si>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</si>
  <si>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</si>
  <si>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</si>
  <si>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</si>
  <si>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</si>
  <si>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</si>
  <si>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</si>
  <si>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</si>
  <si>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</si>
  <si>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</si>
  <si>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</si>
  <si>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</si>
  <si>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</si>
  <si>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</si>
  <si>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</si>
  <si>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</si>
  <si>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</si>
  <si>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</si>
  <si>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</si>
  <si>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</si>
  <si>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</si>
  <si>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</si>
  <si>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</si>
  <si>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</si>
  <si>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</si>
  <si>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</si>
  <si>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</si>
  <si>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</si>
  <si>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</si>
  <si>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</si>
  <si>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</si>
  <si>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</si>
  <si>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</si>
  <si>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</si>
  <si>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</si>
  <si>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</si>
  <si>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</si>
  <si>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</si>
  <si>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</si>
  <si>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</si>
  <si>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</si>
  <si>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</si>
  <si>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</si>
  <si>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</si>
  <si>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</si>
  <si>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</si>
  <si>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</si>
  <si>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</si>
  <si>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</si>
  <si>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</si>
  <si>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</si>
  <si>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</si>
  <si>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</si>
  <si>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</si>
  <si>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</si>
  <si>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</si>
  <si>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</si>
  <si>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</si>
  <si>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</si>
  <si>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</si>
  <si>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</si>
  <si>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</si>
  <si>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</si>
  <si>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</si>
  <si>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</si>
  <si>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</si>
  <si>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</si>
  <si>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</si>
  <si>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</si>
  <si>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</si>
  <si>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</si>
  <si>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</si>
  <si>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</si>
  <si>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</si>
  <si>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</si>
  <si>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</si>
  <si>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</si>
  <si>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</si>
  <si>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</si>
  <si>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</si>
  <si>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</si>
  <si>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</si>
  <si>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</si>
  <si>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</si>
  <si>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</si>
  <si>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</si>
  <si>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</si>
  <si>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</si>
  <si>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</si>
  <si>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</si>
  <si>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</si>
  <si>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</si>
  <si>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</si>
  <si>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</si>
  <si>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</si>
  <si>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</si>
  <si>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</si>
  <si>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</si>
  <si>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</si>
  <si>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</si>
  <si>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</si>
  <si>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</si>
  <si>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</si>
  <si>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</si>
  <si>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</si>
  <si>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</si>
  <si>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</si>
  <si>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</si>
  <si>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</si>
  <si>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</si>
  <si>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</si>
  <si>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</si>
  <si>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</si>
  <si>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</si>
  <si>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</si>
  <si>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</si>
  <si>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</si>
  <si>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</si>
  <si>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</si>
  <si>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</si>
  <si>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</si>
  <si>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</si>
  <si>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</si>
  <si>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</si>
  <si>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</si>
  <si>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</si>
  <si>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</si>
  <si>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</si>
  <si>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</si>
  <si>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</si>
  <si>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</si>
  <si>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</si>
  <si>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</si>
  <si>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</si>
  <si>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</si>
  <si>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</si>
  <si>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</si>
  <si>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</si>
  <si>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</si>
  <si>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</si>
  <si>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</si>
  <si>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</si>
  <si>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</si>
  <si>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</si>
  <si>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</si>
  <si>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</si>
  <si>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</si>
  <si>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</si>
  <si>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</si>
  <si>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</si>
  <si>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</si>
  <si>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</si>
  <si>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</si>
  <si>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</si>
  <si>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</si>
  <si>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</si>
  <si>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</si>
  <si>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</si>
  <si>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</si>
  <si>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</si>
  <si>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</si>
  <si>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</si>
  <si>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</si>
  <si>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</si>
  <si>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</si>
  <si>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</si>
  <si>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</si>
  <si>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</si>
  <si>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</si>
  <si>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</si>
  <si>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</si>
  <si>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</si>
  <si>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</si>
  <si>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</si>
  <si>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</si>
  <si>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</si>
  <si>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</si>
  <si>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</si>
  <si>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</si>
  <si>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</si>
  <si>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</si>
  <si>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</si>
  <si>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</si>
  <si>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</si>
  <si>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</si>
  <si>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</si>
  <si>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</si>
  <si>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</si>
  <si>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</si>
  <si>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</si>
  <si>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</si>
  <si>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</si>
  <si>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</si>
  <si>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</si>
  <si>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</si>
  <si>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</si>
  <si>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</si>
  <si>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</si>
  <si>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</si>
  <si>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</si>
  <si>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</si>
  <si>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</si>
  <si>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</si>
  <si>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</si>
  <si>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</si>
  <si>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</si>
  <si>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</si>
  <si>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</si>
  <si>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</si>
  <si>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</si>
  <si>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</si>
  <si>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</si>
  <si>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</si>
  <si>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</si>
  <si>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</si>
  <si>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</si>
  <si>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</si>
  <si>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</si>
  <si>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</si>
  <si>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</si>
  <si>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</si>
  <si>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</si>
  <si>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</si>
  <si>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</si>
  <si>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</si>
  <si>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</si>
  <si>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</si>
  <si>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</si>
  <si>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</si>
  <si>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</si>
  <si>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</si>
  <si>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</si>
  <si>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</si>
  <si>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</si>
  <si>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</si>
  <si>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</si>
  <si>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</si>
  <si>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</si>
  <si>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</si>
  <si>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</si>
  <si>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</si>
  <si>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</si>
  <si>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</si>
  <si>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</si>
  <si>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</si>
  <si>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</si>
  <si>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</si>
  <si>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</si>
  <si>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</si>
  <si>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</si>
  <si>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</si>
  <si>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</si>
  <si>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</si>
  <si>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</si>
  <si>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</si>
  <si>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</si>
  <si>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</si>
  <si>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</si>
  <si>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</si>
  <si>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</si>
  <si>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</si>
  <si>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</si>
  <si>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</si>
  <si>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</si>
  <si>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</si>
  <si>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</si>
  <si>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</si>
  <si>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</si>
  <si>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</si>
  <si>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</si>
  <si>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</si>
  <si>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</si>
  <si>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</si>
  <si>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</si>
  <si>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</si>
  <si>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</si>
  <si>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</si>
  <si>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</si>
  <si>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</si>
  <si>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</si>
  <si>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</si>
  <si>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</si>
  <si>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</si>
  <si>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</si>
  <si>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</si>
  <si>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</si>
  <si>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</si>
  <si>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</si>
  <si>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</si>
  <si>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</si>
  <si>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</si>
  <si>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</si>
  <si>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</si>
  <si>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</si>
  <si>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</si>
  <si>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</si>
  <si>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</si>
  <si>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</si>
  <si>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</si>
  <si>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</si>
  <si>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</si>
  <si>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</si>
  <si>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</si>
  <si>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</si>
  <si>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</si>
  <si>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</si>
  <si>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</si>
  <si>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</si>
  <si>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</si>
  <si>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</si>
  <si>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</si>
  <si>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</si>
  <si>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</si>
  <si>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</si>
  <si>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</si>
  <si>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</si>
  <si>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</si>
  <si>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</si>
  <si>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</si>
  <si>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</si>
  <si>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</si>
  <si>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</si>
  <si>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</si>
  <si>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</si>
  <si>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</si>
  <si>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</si>
  <si>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</si>
  <si>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</si>
  <si>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</si>
  <si>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</si>
  <si>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</si>
  <si>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</si>
  <si>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</si>
  <si>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</si>
  <si>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</si>
  <si>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</si>
  <si>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</si>
  <si>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</si>
  <si>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</si>
  <si>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</si>
  <si>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</si>
  <si>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</si>
  <si>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</si>
  <si>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</si>
  <si>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</si>
  <si>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</si>
  <si>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</si>
  <si>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</si>
  <si>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</si>
  <si>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</si>
  <si>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</si>
  <si>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</si>
  <si>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</si>
  <si>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</si>
  <si>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</si>
  <si>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</si>
  <si>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</si>
  <si>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</si>
  <si>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</si>
  <si>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</si>
  <si>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</si>
  <si>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</si>
  <si>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</si>
  <si>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</si>
  <si>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</si>
  <si>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</si>
  <si>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</si>
  <si>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</si>
  <si>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</si>
  <si>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</si>
  <si>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</si>
  <si>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</si>
  <si>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</si>
  <si>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</si>
  <si>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</si>
  <si>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</si>
  <si>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</si>
  <si>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</si>
  <si>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</si>
  <si>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</si>
  <si>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</si>
  <si>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</si>
  <si>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</si>
  <si>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</si>
  <si>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</si>
  <si>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</si>
  <si>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</si>
  <si>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</si>
  <si>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</si>
  <si>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</si>
  <si>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</si>
  <si>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</si>
  <si>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</si>
  <si>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</si>
  <si>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</si>
  <si>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</si>
  <si>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</si>
  <si>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</si>
  <si>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</si>
  <si>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</si>
  <si>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</si>
  <si>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</si>
  <si>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</si>
  <si>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</si>
  <si>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</si>
  <si>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</si>
  <si>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</si>
  <si>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</si>
  <si>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</si>
  <si>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</si>
  <si>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</si>
  <si>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</si>
  <si>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</si>
  <si>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</si>
  <si>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</si>
  <si>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</si>
  <si>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</si>
  <si>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</si>
  <si>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</si>
  <si>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</si>
  <si>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</si>
  <si>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</si>
  <si>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</si>
  <si>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</si>
  <si>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</si>
  <si>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</si>
  <si>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</si>
  <si>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</si>
  <si>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</si>
  <si>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</si>
  <si>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</si>
  <si>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</si>
  <si>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</si>
  <si>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</si>
  <si>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</si>
  <si>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</si>
  <si>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</si>
  <si>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</si>
  <si>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</si>
  <si>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</si>
  <si>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</si>
  <si>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</si>
  <si>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</si>
  <si>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</si>
  <si>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</si>
  <si>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</si>
  <si>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</si>
  <si>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</si>
  <si>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</si>
  <si>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</si>
  <si>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</si>
  <si>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</si>
  <si>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</si>
  <si>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</si>
  <si>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</si>
  <si>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</si>
  <si>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</si>
  <si>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</si>
  <si>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</si>
  <si>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</si>
  <si>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</si>
  <si>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</si>
  <si>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</si>
  <si>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</si>
  <si>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</si>
  <si>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</si>
  <si>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</si>
  <si>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</si>
  <si>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</si>
  <si>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</si>
  <si>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</si>
  <si>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</si>
  <si>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</si>
  <si>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</si>
  <si>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</si>
  <si>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</si>
  <si>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</si>
  <si>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</si>
  <si>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</si>
  <si>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</si>
  <si>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</si>
  <si>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</si>
  <si>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</si>
  <si>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</si>
  <si>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</si>
  <si>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</si>
  <si>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</si>
  <si>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</si>
  <si>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</si>
  <si>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</si>
  <si>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</si>
  <si>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</si>
  <si>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</si>
  <si>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</si>
  <si>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</si>
  <si>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</si>
  <si>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</si>
  <si>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</si>
  <si>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</si>
  <si>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</si>
  <si>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</si>
  <si>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</si>
  <si>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</si>
  <si>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</si>
  <si>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</si>
  <si>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</si>
  <si>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</si>
  <si>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</si>
  <si>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</si>
  <si>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</si>
  <si>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</si>
  <si>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</si>
  <si>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</si>
  <si>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</si>
  <si>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</si>
  <si>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</si>
  <si>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</si>
  <si>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</si>
  <si>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</si>
  <si>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</si>
  <si>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</si>
  <si>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</si>
  <si>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</si>
  <si>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</si>
  <si>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</si>
  <si>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</si>
  <si>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</si>
  <si>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</si>
  <si>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</si>
  <si>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</si>
  <si>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</si>
  <si>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</si>
  <si>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</si>
  <si>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</si>
  <si>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</si>
  <si>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</si>
  <si>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</si>
  <si>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</si>
  <si>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</si>
  <si>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</si>
  <si>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</si>
  <si>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</si>
  <si>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</si>
  <si>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</si>
  <si>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</si>
  <si>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</si>
  <si>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</si>
  <si>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</si>
  <si>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</si>
  <si>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</si>
  <si>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</si>
  <si>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</si>
  <si>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</si>
  <si>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</si>
  <si>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</si>
  <si>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</si>
  <si>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</si>
  <si>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</si>
  <si>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</si>
  <si>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</si>
  <si>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</si>
  <si>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</si>
  <si>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</si>
  <si>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</si>
  <si>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</si>
  <si>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</si>
  <si>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</si>
  <si>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</si>
  <si>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</si>
  <si>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</si>
  <si>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</si>
  <si>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</si>
  <si>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</si>
  <si>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</si>
  <si>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</si>
  <si>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</si>
  <si>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</si>
  <si>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</si>
  <si>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</si>
  <si>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</si>
  <si>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</si>
  <si>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</si>
  <si>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</si>
  <si>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</si>
  <si>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</si>
  <si>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</si>
  <si>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</si>
  <si>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</si>
  <si>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</si>
  <si>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</si>
  <si>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</si>
  <si>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</si>
  <si>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</si>
  <si>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</si>
  <si>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</si>
  <si>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</si>
  <si>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</si>
  <si>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</si>
  <si>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</si>
  <si>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</si>
  <si>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</si>
  <si>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</si>
  <si>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</si>
  <si>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</si>
  <si>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</si>
  <si>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</si>
  <si>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</si>
  <si>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</si>
  <si>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</si>
  <si>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</si>
  <si>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</si>
  <si>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</si>
  <si>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</si>
  <si>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</si>
  <si>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</si>
  <si>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</si>
  <si>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</si>
  <si>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</si>
  <si>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</si>
  <si>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</si>
  <si>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</si>
  <si>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</si>
  <si>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</si>
  <si>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</si>
  <si>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</si>
  <si>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</si>
  <si>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</si>
  <si>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</si>
  <si>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</si>
  <si>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</si>
  <si>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</si>
  <si>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</si>
  <si>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</si>
  <si>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</si>
  <si>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</si>
  <si>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</si>
  <si>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</si>
  <si>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</si>
  <si>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</si>
  <si>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</si>
  <si>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</si>
  <si>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</si>
  <si>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</si>
  <si>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</si>
  <si>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</si>
  <si>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</si>
  <si>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</si>
  <si>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</si>
  <si>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</si>
  <si>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</si>
  <si>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</si>
  <si>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</si>
  <si>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</si>
  <si>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</si>
  <si>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</si>
  <si>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</si>
  <si>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</si>
  <si>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</si>
  <si>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</si>
  <si>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</si>
  <si>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</si>
  <si>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</si>
  <si>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</si>
  <si>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</si>
  <si>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</si>
  <si>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</si>
  <si>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</si>
  <si>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</si>
  <si>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</si>
  <si>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</si>
  <si>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</si>
  <si>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</si>
  <si>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</si>
  <si>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</si>
  <si>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</si>
  <si>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</si>
  <si>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</si>
  <si>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</si>
  <si>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</si>
  <si>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</si>
  <si>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</si>
  <si>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</si>
  <si>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</si>
  <si>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</si>
  <si>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</si>
  <si>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</si>
  <si>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</si>
  <si>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</si>
  <si>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</si>
  <si>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</si>
  <si>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</si>
  <si>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</si>
  <si>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</si>
  <si>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</si>
  <si>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</si>
  <si>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</si>
  <si>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</si>
  <si>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</si>
  <si>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</si>
  <si>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</si>
  <si>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</si>
  <si>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</si>
  <si>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</si>
  <si>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</si>
  <si>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</si>
  <si>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</si>
  <si>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</si>
  <si>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</si>
  <si>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</si>
  <si>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</si>
  <si>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</si>
  <si>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</si>
  <si>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</si>
  <si>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</si>
  <si>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</si>
  <si>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</si>
  <si>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</si>
  <si>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</si>
  <si>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</si>
  <si>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</si>
  <si>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</si>
  <si>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</si>
  <si>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</si>
  <si>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</si>
  <si>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</si>
  <si>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</si>
  <si>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</si>
  <si>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</si>
  <si>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</si>
  <si>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</si>
  <si>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</si>
  <si>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</si>
  <si>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</si>
  <si>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</si>
  <si>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</si>
  <si>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</si>
  <si>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</si>
  <si>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</si>
  <si>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</si>
  <si>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</si>
  <si>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</si>
  <si>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</si>
  <si>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</si>
  <si>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</si>
  <si>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</si>
  <si>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</si>
  <si>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</si>
  <si>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</si>
  <si>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</si>
  <si>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</si>
  <si>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</si>
  <si>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</si>
  <si>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</si>
  <si>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</si>
  <si>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</si>
  <si>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</si>
  <si>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</si>
  <si>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</si>
  <si>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</si>
  <si>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</si>
  <si>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</si>
  <si>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</si>
  <si>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</si>
  <si>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</si>
  <si>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</si>
  <si>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</si>
  <si>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</si>
  <si>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</si>
  <si>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</si>
  <si>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</si>
  <si>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</si>
  <si>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</si>
  <si>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</si>
  <si>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</si>
  <si>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</si>
  <si>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</si>
  <si>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</si>
  <si>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</si>
  <si>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</si>
  <si>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</si>
  <si>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</si>
  <si>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</si>
  <si>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</si>
  <si>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</si>
  <si>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</si>
  <si>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</si>
  <si>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</si>
  <si>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</si>
  <si>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</si>
  <si>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</si>
  <si>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</si>
  <si>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</si>
  <si>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</si>
  <si>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</si>
  <si>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</si>
  <si>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</si>
  <si>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</si>
  <si>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</si>
  <si>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</si>
  <si>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</si>
  <si>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</si>
  <si>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</si>
  <si>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</si>
  <si>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</si>
  <si>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</si>
  <si>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</si>
  <si>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</si>
  <si>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</si>
  <si>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</si>
  <si>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</si>
  <si>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</si>
  <si>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</si>
  <si>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</si>
  <si>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</si>
  <si>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</si>
  <si>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</si>
  <si>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</si>
  <si>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</si>
  <si>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</si>
  <si>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</si>
  <si>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</si>
  <si>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</si>
  <si>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</si>
  <si>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</si>
  <si>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</si>
  <si>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</si>
  <si>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</si>
  <si>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</si>
  <si>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</si>
  <si>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</si>
  <si>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</si>
  <si>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</si>
  <si>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</si>
  <si>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</si>
  <si>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</si>
  <si>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</si>
  <si>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</si>
  <si>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</si>
  <si>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</si>
  <si>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</si>
  <si>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</si>
  <si>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</si>
  <si>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</si>
  <si>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</si>
  <si>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</si>
  <si>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</si>
  <si>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</si>
  <si>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</si>
  <si>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</si>
  <si>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</si>
  <si>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</si>
  <si>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</si>
  <si>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</si>
  <si>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</si>
  <si>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</si>
  <si>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</si>
  <si>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</si>
  <si>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</si>
  <si>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</si>
  <si>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</si>
  <si>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</si>
  <si>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</si>
  <si>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</si>
  <si>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</si>
  <si>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</si>
  <si>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</si>
  <si>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</si>
  <si>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</si>
  <si>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</si>
  <si>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</si>
  <si>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</si>
  <si>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</si>
  <si>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</si>
  <si>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</si>
  <si>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</si>
  <si>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</si>
  <si>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</si>
  <si>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</si>
  <si>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</si>
  <si>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</si>
  <si>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</si>
  <si>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</si>
  <si>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</si>
  <si>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</si>
  <si>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</si>
  <si>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</si>
  <si>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</si>
  <si>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</si>
  <si>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</si>
  <si>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</si>
  <si>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</si>
  <si>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</si>
  <si>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</si>
  <si>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</si>
  <si>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</si>
  <si>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</si>
  <si>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</si>
  <si>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</si>
  <si>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</si>
  <si>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</si>
  <si>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</si>
  <si>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</si>
  <si>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</si>
  <si>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</si>
  <si>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</si>
  <si>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</si>
  <si>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</si>
  <si>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</si>
  <si>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</si>
  <si>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</si>
  <si>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</si>
  <si>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</si>
  <si>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</si>
  <si>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</si>
  <si>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</si>
  <si>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</si>
  <si>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</si>
  <si>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</si>
  <si>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</si>
  <si>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</si>
  <si>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</si>
  <si>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</si>
  <si>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</si>
  <si>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</si>
  <si>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</si>
  <si>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</si>
  <si>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</si>
  <si>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</si>
  <si>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</si>
  <si>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</si>
  <si>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</si>
  <si>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</si>
  <si>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</si>
  <si>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</si>
  <si>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</si>
  <si>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</si>
  <si>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</si>
  <si>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</si>
  <si>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</si>
  <si>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</si>
  <si>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</si>
  <si>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</si>
  <si>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</si>
  <si>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</si>
  <si>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</si>
  <si>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</si>
  <si>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</si>
  <si>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</si>
  <si>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</si>
  <si>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</si>
  <si>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</si>
  <si>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</si>
  <si>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</si>
  <si>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</si>
  <si>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</si>
  <si>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</si>
  <si>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</si>
  <si>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</si>
  <si>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</si>
  <si>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</si>
  <si>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</si>
  <si>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</si>
  <si>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</si>
  <si>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</si>
  <si>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</si>
  <si>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</si>
  <si>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</si>
  <si>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</si>
  <si>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</si>
  <si>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</si>
  <si>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</si>
  <si>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</si>
  <si>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</si>
  <si>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</si>
  <si>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</si>
  <si>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</si>
  <si>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</si>
  <si>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</si>
  <si>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</si>
  <si>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</si>
  <si>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</si>
  <si>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</si>
  <si>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</si>
  <si>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</si>
  <si>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</si>
  <si>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</si>
  <si>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</si>
  <si>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</si>
  <si>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</si>
  <si>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</si>
  <si>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</si>
  <si>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</si>
  <si>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</si>
  <si>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</si>
  <si>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</si>
  <si>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</si>
  <si>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</si>
  <si>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</si>
  <si>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</si>
  <si>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</si>
  <si>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</si>
  <si>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</si>
  <si>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</si>
  <si>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</si>
  <si>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</si>
  <si>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</si>
  <si>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</si>
  <si>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</si>
  <si>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</si>
  <si>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</si>
  <si>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</si>
  <si>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</si>
  <si>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</si>
  <si>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</si>
  <si>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</si>
  <si>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</si>
  <si>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</si>
  <si>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</si>
  <si>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</si>
  <si>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</si>
  <si>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</si>
  <si>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</si>
  <si>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</si>
  <si>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</si>
  <si>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</si>
  <si>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</si>
  <si>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</si>
  <si>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</si>
  <si>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</si>
  <si>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</si>
  <si>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</si>
  <si>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</si>
  <si>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</si>
  <si>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</si>
  <si>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</si>
  <si>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</si>
  <si>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</si>
  <si>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</si>
  <si>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</si>
  <si>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</si>
  <si>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</si>
  <si>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</si>
  <si>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</si>
  <si>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</si>
  <si>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</si>
  <si>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</si>
  <si>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</si>
  <si>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</si>
  <si>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</si>
  <si>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</si>
  <si>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</si>
  <si>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</si>
  <si>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</si>
  <si>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</si>
  <si>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</si>
  <si>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</si>
  <si>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</si>
  <si>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</si>
  <si>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</si>
  <si>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</si>
  <si>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</si>
  <si>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</si>
  <si>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</si>
  <si>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</si>
  <si>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</si>
  <si>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</si>
  <si>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</si>
  <si>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</si>
  <si>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</si>
  <si>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</si>
  <si>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</si>
  <si>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</si>
  <si>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</si>
  <si>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</si>
  <si>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</si>
  <si>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</si>
  <si>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</si>
  <si>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</si>
  <si>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</si>
  <si>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</si>
  <si>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</si>
  <si>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</si>
  <si>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</si>
  <si>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</si>
  <si>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</si>
  <si>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</si>
  <si>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</si>
  <si>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</si>
  <si>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</si>
  <si>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</si>
  <si>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</si>
  <si>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</si>
  <si>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</si>
  <si>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</si>
  <si>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</si>
  <si>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</si>
  <si>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</si>
  <si>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</si>
  <si>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</si>
  <si>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</si>
  <si>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</si>
  <si>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</si>
  <si>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</si>
  <si>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</si>
  <si>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</si>
  <si>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</si>
  <si>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</si>
  <si>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</si>
  <si>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</si>
  <si>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</si>
  <si>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</si>
  <si>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</si>
  <si>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</si>
  <si>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</si>
  <si>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</si>
  <si>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</si>
  <si>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</si>
  <si>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</si>
  <si>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</si>
  <si>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</si>
  <si>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</si>
  <si>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</si>
  <si>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</si>
  <si>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</si>
  <si>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</si>
  <si>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</si>
  <si>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</si>
  <si>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</si>
  <si>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</si>
  <si>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</si>
  <si>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</si>
  <si>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</si>
  <si>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</si>
  <si>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</si>
  <si>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</si>
  <si>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</si>
  <si>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</si>
  <si>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</si>
  <si>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</si>
  <si>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</si>
  <si>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</si>
  <si>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</si>
  <si>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</si>
  <si>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</si>
  <si>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</si>
  <si>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</si>
  <si>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</si>
  <si>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</si>
  <si>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</si>
  <si>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</si>
  <si>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</si>
  <si>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</si>
  <si>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</si>
  <si>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</si>
  <si>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</si>
  <si>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</si>
  <si>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</si>
  <si>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</si>
  <si>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</si>
  <si>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</si>
  <si>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</si>
  <si>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</si>
  <si>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</si>
  <si>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</si>
  <si>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</si>
  <si>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</si>
  <si>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</si>
  <si>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</si>
  <si>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</si>
  <si>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</si>
  <si>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</si>
  <si>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</si>
  <si>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</si>
  <si>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</si>
  <si>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</si>
  <si>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</si>
  <si>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</si>
  <si>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</si>
  <si>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</si>
  <si>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</si>
  <si>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</si>
  <si>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</si>
  <si>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</si>
  <si>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</si>
  <si>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</si>
  <si>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</si>
  <si>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</si>
  <si>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</si>
  <si>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</si>
  <si>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</si>
  <si>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</si>
  <si>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</si>
  <si>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</si>
  <si>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</si>
  <si>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</si>
  <si>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</si>
  <si>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</si>
  <si>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</si>
  <si>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</si>
  <si>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</si>
  <si>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</si>
  <si>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</si>
  <si>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</si>
  <si>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</si>
  <si>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</si>
  <si>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</si>
  <si>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</si>
  <si>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</si>
  <si>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</si>
  <si>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</si>
  <si>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</si>
  <si>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</si>
  <si>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</si>
  <si>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</si>
  <si>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</si>
  <si>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</si>
  <si>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</si>
  <si>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</si>
  <si>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</si>
  <si>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</si>
  <si>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</si>
  <si>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</si>
  <si>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</si>
  <si>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</si>
  <si>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</si>
  <si>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</si>
  <si>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</si>
  <si>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</si>
  <si>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</si>
  <si>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</si>
  <si>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</si>
  <si>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</si>
  <si>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</si>
  <si>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</si>
  <si>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</si>
  <si>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</si>
  <si>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</si>
  <si>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</si>
  <si>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</si>
  <si>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</si>
  <si>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</si>
  <si>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</si>
  <si>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</si>
  <si>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</si>
  <si>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</si>
  <si>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</si>
  <si>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</si>
  <si>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</si>
  <si>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</si>
  <si>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</si>
  <si>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</si>
  <si>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</si>
  <si>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</si>
  <si>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</si>
  <si>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</si>
  <si>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</si>
  <si>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</si>
  <si>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</si>
  <si>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</si>
  <si>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</si>
  <si>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</si>
  <si>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</si>
  <si>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</si>
  <si>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</si>
  <si>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</si>
  <si>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</si>
  <si>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</si>
  <si>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</si>
  <si>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</si>
  <si>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</si>
  <si>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</si>
  <si>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</si>
  <si>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</si>
  <si>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</si>
  <si>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</si>
  <si>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</si>
  <si>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</si>
  <si>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</si>
  <si>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</si>
  <si>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</si>
  <si>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</si>
  <si>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</si>
  <si>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</si>
  <si>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</si>
  <si>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</si>
  <si>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</si>
  <si>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</si>
  <si>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</si>
  <si>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</si>
  <si>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</si>
  <si>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</si>
  <si>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</si>
  <si>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</si>
  <si>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</si>
  <si>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</si>
  <si>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</si>
  <si>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</si>
  <si>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</si>
  <si>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</si>
  <si>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</si>
  <si>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</si>
  <si>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</si>
  <si>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</si>
  <si>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</si>
  <si>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</si>
  <si>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</si>
  <si>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</si>
  <si>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</si>
  <si>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</si>
  <si>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</si>
  <si>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</si>
  <si>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</si>
  <si>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</si>
  <si>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</si>
  <si>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</si>
  <si>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</si>
  <si>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</si>
  <si>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</si>
  <si>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</si>
  <si>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</si>
  <si>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</si>
  <si>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</si>
  <si>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</si>
  <si>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Fisk Alloy, Inc.</t>
  </si>
  <si>
    <t>32470</t>
  </si>
  <si>
    <t>Joe Rodriguez</t>
  </si>
  <si>
    <t>jrodriguez@fiskalloy.com</t>
  </si>
  <si>
    <t>973-825-8466</t>
  </si>
  <si>
    <t>Jim Mentekidis</t>
  </si>
  <si>
    <t>jmentekidis@fiskalloy.com</t>
  </si>
  <si>
    <t>973-825-8439</t>
  </si>
  <si>
    <t>iPoint Conflict Minerals Platform</t>
  </si>
  <si>
    <t>10 Thomas Road N. Hawthorne, NJ 07507</t>
  </si>
  <si>
    <t>VP Product 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</si>
</sst>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rodriguez@fiskalloy.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mentekidis@fiskalloy.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A8A40A0-6C61-473E-8124-BB3DB4B0D8C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FD34BB2-84B3-4A92-9785-A1E19431FF5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J3" sqref="J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15863</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15864</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45408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2463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2463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485</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485</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485</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437210D-4ECC-47D3-B4C7-71BE9A7AD2DD}"/>
    <hyperlink ref="D20" r:id="rId4" xr:uid="{39458A5D-A89F-4B9A-A510-C6376A27632A}"/>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5" sqref="C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1119</v>
      </c>
      <c r="C5" s="186" t="s">
        <v>903</v>
      </c>
      <c r="D5" s="230"/>
      <c r="E5" s="182" t="str">
        <f ca="1">IF(ISERROR($V5),"",OFFSET('Smelter Look-up'!$D$4,$V5-4,0)&amp;"")</f>
        <v>CANADA</v>
      </c>
      <c r="F5" s="182" t="str">
        <f ca="1">IF(ISERROR($V5),"",OFFSET('Smelter Look-up'!$E$4,$V5-4,0))</f>
        <v>CID001534</v>
      </c>
      <c r="G5" s="182" t="str">
        <f ca="1">IF(C5=$X$4,IF(ISERROR($V5),"Enter smelter details","RMI"),IF(ISERROR($V5),"",OFFSET('Smelter Look-up'!$F$4,$V5-4,0)))</f>
        <v>RMI</v>
      </c>
      <c r="H5" s="183">
        <f ca="1">IF(ISERROR($V5),"",OFFSET('Smelter Look-up'!$G$4,$V5-4,0))</f>
        <v>0</v>
      </c>
      <c r="I5" s="184" t="str">
        <f ca="1">IF(ISERROR($V5),"",OFFSET('Smelter Look-up'!$H$4,$V5-4,0))</f>
        <v>Ottawa</v>
      </c>
      <c r="J5" s="184" t="str">
        <f ca="1">IF(ISERROR($V5),"",OFFSET('Smelter Look-up'!$I$4,$V5-4,0))</f>
        <v>Ontario</v>
      </c>
      <c r="K5" s="224"/>
      <c r="L5" s="224"/>
      <c r="M5" s="224"/>
      <c r="N5" s="224"/>
      <c r="O5" s="224"/>
      <c r="P5" s="185"/>
      <c r="Q5" s="225"/>
      <c r="R5" s="182" t="str">
        <f ca="1">IF(ISERROR($V5),"",OFFSET('Smelter Look-up'!$C$4,$V5-4,0)&amp;"")</f>
        <v>Royal Canadian Mint</v>
      </c>
      <c r="S5" s="181" t="str">
        <f ca="1">IF(B5="","",IF(ISERROR(MATCH($E5,CL,0)),"Unknown",INDIRECT("'C'!$A$"&amp;MATCH($E5,CL,0)+1)))</f>
        <v>CA</v>
      </c>
      <c r="T5" s="181" t="str">
        <f ca="1">IF(B5="","",IF(ISERROR(MATCH($J5,SorP!$B$1:$B$6226,0)),"",INDIRECT("'SorP'!$A$"&amp;MATCH($S5&amp;$J5,SorP!C:C,0))))</f>
        <v>CA-ON</v>
      </c>
      <c r="U5" s="201"/>
      <c r="V5" s="226">
        <f>IF(C5="",NA(),IF(OR(C5="Smelter not listed",C5="Smelter not yet identified"),MATCH($B5&amp;$D5,'Smelter Look-up'!$J:$J,0),MATCH($B5&amp;$C5,'Smelter Look-up'!$J:$J,0)))</f>
        <v>232</v>
      </c>
      <c r="X5" s="227">
        <f t="shared" ref="X5" ca="1" si="0">IF(AND(C5="Smelter not listed",OR(LEN(D5)=0,LEN(E5)=0)),1,0)</f>
        <v>0</v>
      </c>
      <c r="AB5" s="228" t="str">
        <f t="shared" ref="AB5" si="1">B5&amp;C5</f>
        <v>GoldRoyal Canadian Mint</v>
      </c>
    </row>
    <row r="6" spans="1:34" s="227" customFormat="1" ht="20.100000000000001" customHeight="1">
      <c r="A6" s="262"/>
      <c r="B6" s="182" t="s">
        <v>1120</v>
      </c>
      <c r="C6" s="186" t="s">
        <v>1024</v>
      </c>
      <c r="D6" s="230"/>
      <c r="E6" s="182" t="str">
        <f ca="1">IF(ISERROR($V6),"",OFFSET('Smelter Look-up'!$D$4,$V6-4,0)&amp;"")</f>
        <v>PERU</v>
      </c>
      <c r="F6" s="182" t="str">
        <f ca="1">IF(ISERROR($V6),"",OFFSET('Smelter Look-up'!$E$4,$V6-4,0))</f>
        <v>CID001182</v>
      </c>
      <c r="G6" s="182" t="str">
        <f ca="1">IF(C6=$X$4,IF(ISERROR($V6),"Enter smelter details","RMI"),IF(ISERROR($V6),"",OFFSET('Smelter Look-up'!$F$4,$V6-4,0)))</f>
        <v>RMI</v>
      </c>
      <c r="H6" s="183">
        <f ca="1">IF(ISERROR($V6),"",OFFSET('Smelter Look-up'!$G$4,$V6-4,0))</f>
        <v>0</v>
      </c>
      <c r="I6" s="184" t="str">
        <f ca="1">IF(ISERROR($V6),"",OFFSET('Smelter Look-up'!$H$4,$V6-4,0))</f>
        <v>Paracas</v>
      </c>
      <c r="J6" s="184" t="str">
        <f ca="1">IF(ISERROR($V6),"",OFFSET('Smelter Look-up'!$I$4,$V6-4,0))</f>
        <v>Ika</v>
      </c>
      <c r="K6" s="224"/>
      <c r="L6" s="224"/>
      <c r="M6" s="224"/>
      <c r="N6" s="224"/>
      <c r="O6" s="224"/>
      <c r="P6" s="185"/>
      <c r="Q6" s="225"/>
      <c r="R6" s="182" t="str">
        <f ca="1">IF(ISERROR($V6),"",OFFSET('Smelter Look-up'!$C$4,$V6-4,0)&amp;"")</f>
        <v>Minsur</v>
      </c>
      <c r="S6" s="181" t="str">
        <f t="shared" ref="S6:S37" ca="1" si="2">IF(B6="","",IF(ISERROR(MATCH($E6,CL,0)),"Unknown",INDIRECT("'C'!$A$"&amp;MATCH($E6,CL,0)+1)))</f>
        <v>PE</v>
      </c>
      <c r="T6" s="181" t="str">
        <f ca="1">IF(B6="","",IF(ISERROR(MATCH($J6,SorP!$B$1:$B$6226,0)),"",INDIRECT("'SorP'!$A$"&amp;MATCH($S6&amp;$J6,SorP!C:C,0))))</f>
        <v>PE-ICA</v>
      </c>
      <c r="U6" s="201"/>
      <c r="V6" s="226">
        <f>IF(C6="",NA(),IF(OR(C6="Smelter not listed",C6="Smelter not yet identified"),MATCH($B6&amp;$D6,'Smelter Look-up'!$J:$J,0),MATCH($B6&amp;$C6,'Smelter Look-up'!$J:$J,0)))</f>
        <v>487</v>
      </c>
      <c r="X6" s="227">
        <f t="shared" ref="X6:X37" ca="1" si="3">IF(AND(C6="Smelter not listed",OR(LEN(D6)=0,LEN(E6)=0)),1,0)</f>
        <v>0</v>
      </c>
      <c r="AB6" s="228" t="str">
        <f t="shared" ref="AB6:AB37" si="4">B6&amp;C6</f>
        <v>TinMinsur</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D5A4674-FAC7-4B14-8619-136B15C9EDE4}"/>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Fisk Alloy,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Joe Rodriguez</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jrodriguez@fiskalloy.com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973-825-8466</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Jim Mentekidis</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jmentekidis@fiskalloy.com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45408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Rodriguez, Joe</cp:lastModifiedBy>
  <cp:lastPrinted>2015-04-21T20:47:43Z</cp:lastPrinted>
  <dcterms:created xsi:type="dcterms:W3CDTF">2010-06-21T21:00:23Z</dcterms:created>
  <dcterms:modified xsi:type="dcterms:W3CDTF">2024-05-08T13:11:33Z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