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R:\COMPLIANCE DOCs\1_CONFLICT MINERALS\"/>
    </mc:Choice>
  </mc:AlternateContent>
  <xr:revisionPtr revIDLastSave="0" documentId="8_{D5AF61CF-08A3-4AD9-8D1C-DC6BE92E4005}"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c r="E5" i="5"/>
  <c r="S5" i="5"/>
  <c r="V6" i="5"/>
  <c r="J6" i="5"/>
  <c r="C7" i="5"/>
  <c r="V7" i="5"/>
  <c r="J7" i="5"/>
  <c r="C8" i="5"/>
  <c r="V8" i="5"/>
  <c r="J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6" i="5"/>
  <c r="E7"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5" i="8"/>
  <c r="K5"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H17" i="5"/>
  <c r="I17" i="5"/>
  <c r="J17" i="5"/>
  <c r="R17" i="5"/>
  <c r="F17" i="5"/>
  <c r="G66" i="6"/>
  <c r="H66" i="6"/>
  <c r="C66" i="6"/>
  <c r="G67" i="6"/>
  <c r="H67" i="6"/>
  <c r="D67" i="6"/>
  <c r="G65" i="6"/>
  <c r="H65" i="6"/>
  <c r="C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 r="T6" i="5" l="1"/>
  <c r="T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<sst xmlns="http://schemas.openxmlformats.org/spreadsheetml/2006/main" count="22339" uniqueCount="15829">
  <si>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</si>
  <si>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</si>
  <si>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</si>
  <si>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</si>
  <si>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</si>
  <si>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</si>
  <si>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</si>
  <si>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</si>
  <si>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</si>
  <si>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</si>
  <si>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</si>
  <si>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</si>
  <si>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</si>
  <si>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</si>
  <si>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</si>
  <si>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</si>
  <si>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</si>
  <si>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</si>
  <si>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</si>
  <si>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</si>
  <si>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</si>
  <si>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</si>
  <si>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</si>
  <si>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</si>
  <si>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</si>
  <si>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</si>
  <si>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</si>
  <si>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</si>
  <si>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</si>
  <si>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</si>
  <si>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</si>
  <si>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</si>
  <si>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</si>
  <si>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</si>
  <si>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</si>
  <si>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</si>
  <si>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</si>
  <si>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</si>
  <si>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</si>
  <si>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</si>
  <si>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</si>
  <si>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</si>
  <si>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</si>
  <si>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</si>
  <si>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</si>
  <si>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</si>
  <si>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</si>
  <si>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</si>
  <si>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</si>
  <si>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</si>
  <si>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</si>
  <si>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</si>
  <si>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</si>
  <si>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</si>
  <si>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</si>
  <si>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</si>
  <si>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</si>
  <si>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</si>
  <si>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</si>
  <si>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</si>
  <si>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</si>
  <si>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</si>
  <si>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</si>
  <si>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</si>
  <si>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</si>
  <si>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</si>
  <si>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</si>
  <si>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</si>
  <si>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</si>
  <si>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</si>
  <si>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</si>
  <si>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</si>
  <si>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</si>
  <si>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</si>
  <si>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</si>
  <si>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</si>
  <si>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</si>
  <si>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</si>
  <si>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</si>
  <si>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</si>
  <si>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</si>
  <si>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</si>
  <si>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</si>
  <si>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</si>
  <si>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</si>
  <si>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</si>
  <si>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</si>
  <si>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</si>
  <si>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</si>
  <si>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</si>
  <si>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</si>
  <si>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</si>
  <si>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</si>
  <si>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</si>
  <si>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</si>
  <si>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</si>
  <si>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</si>
  <si>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</si>
  <si>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</si>
  <si>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</si>
  <si>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</si>
  <si>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</si>
  <si>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</si>
  <si>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</si>
  <si>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</si>
  <si>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</si>
  <si>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</si>
  <si>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</si>
  <si>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</si>
  <si>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</si>
  <si>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</si>
  <si>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</si>
  <si>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</si>
  <si>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</si>
  <si>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</si>
  <si>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</si>
  <si>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</si>
  <si>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</si>
  <si>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</si>
  <si>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</si>
  <si>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</si>
  <si>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</si>
  <si>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</si>
  <si>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</si>
  <si>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</si>
  <si>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</si>
  <si>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</si>
  <si>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</si>
  <si>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</si>
  <si>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</si>
  <si>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</si>
  <si>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</si>
  <si>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</si>
  <si>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</si>
  <si>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</si>
  <si>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</si>
  <si>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</si>
  <si>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</si>
  <si>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</si>
  <si>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</si>
  <si>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</si>
  <si>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</si>
  <si>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</si>
  <si>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</si>
  <si>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</si>
  <si>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</si>
  <si>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</si>
  <si>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</si>
  <si>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</si>
  <si>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</si>
  <si>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</si>
  <si>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</si>
  <si>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</si>
  <si>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</si>
  <si>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</si>
  <si>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</si>
  <si>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</si>
  <si>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</si>
  <si>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</si>
  <si>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</si>
  <si>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</si>
  <si>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</si>
  <si>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</si>
  <si>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</si>
  <si>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</si>
  <si>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</si>
  <si>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</si>
  <si>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</si>
  <si>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</si>
  <si>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</si>
  <si>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</si>
  <si>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</si>
  <si>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</si>
  <si>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</si>
  <si>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</si>
  <si>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</si>
  <si>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</si>
  <si>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</si>
  <si>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</si>
  <si>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</si>
  <si>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</si>
  <si>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</si>
  <si>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</si>
  <si>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</si>
  <si>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</si>
  <si>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</si>
  <si>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</si>
  <si>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</si>
  <si>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</si>
  <si>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</si>
  <si>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</si>
  <si>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</si>
  <si>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</si>
  <si>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</si>
  <si>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</si>
  <si>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</si>
  <si>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</si>
  <si>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</si>
  <si>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</si>
  <si>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</si>
  <si>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</si>
  <si>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</si>
  <si>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</si>
  <si>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</si>
  <si>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</si>
  <si>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</si>
  <si>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</si>
  <si>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</si>
  <si>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</si>
  <si>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</si>
  <si>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</si>
  <si>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</si>
  <si>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</si>
  <si>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</si>
  <si>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</si>
  <si>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</si>
  <si>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</si>
  <si>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</si>
  <si>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</si>
  <si>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</si>
  <si>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</si>
  <si>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</si>
  <si>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</si>
  <si>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</si>
  <si>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</si>
  <si>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</si>
  <si>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</si>
  <si>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</si>
  <si>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</si>
  <si>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</si>
  <si>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</si>
  <si>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</si>
  <si>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</si>
  <si>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</si>
  <si>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</si>
  <si>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</si>
  <si>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</si>
  <si>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</si>
  <si>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</si>
  <si>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</si>
  <si>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</si>
  <si>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</si>
  <si>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</si>
  <si>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</si>
  <si>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</si>
  <si>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</si>
  <si>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</si>
  <si>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</si>
  <si>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</si>
  <si>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</si>
  <si>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</si>
  <si>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</si>
  <si>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</si>
  <si>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</si>
  <si>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</si>
  <si>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</si>
  <si>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</si>
  <si>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</si>
  <si>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</si>
  <si>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</si>
  <si>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</si>
  <si>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</si>
  <si>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</si>
  <si>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</si>
  <si>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</si>
  <si>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</si>
  <si>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</si>
  <si>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</si>
  <si>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</si>
  <si>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</si>
  <si>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</si>
  <si>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</si>
  <si>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</si>
  <si>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</si>
  <si>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</si>
  <si>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</si>
  <si>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</si>
  <si>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</si>
  <si>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</si>
  <si>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</si>
  <si>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</si>
  <si>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</si>
  <si>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</si>
  <si>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</si>
  <si>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</si>
  <si>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</si>
  <si>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</si>
  <si>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</si>
  <si>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</si>
  <si>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</si>
  <si>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</si>
  <si>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</si>
  <si>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</si>
  <si>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</si>
  <si>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</si>
  <si>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</si>
  <si>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</si>
  <si>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</si>
  <si>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</si>
  <si>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</si>
  <si>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</si>
  <si>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</si>
  <si>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</si>
  <si>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</si>
  <si>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</si>
  <si>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</si>
  <si>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</si>
  <si>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</si>
  <si>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</si>
  <si>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</si>
  <si>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</si>
  <si>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</si>
  <si>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</si>
  <si>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</si>
  <si>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</si>
  <si>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</si>
  <si>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</si>
  <si>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</si>
  <si>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</si>
  <si>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</si>
  <si>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</si>
  <si>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</si>
  <si>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</si>
  <si>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</si>
  <si>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</si>
  <si>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</si>
  <si>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</si>
  <si>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</si>
  <si>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</si>
  <si>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</si>
  <si>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</si>
  <si>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</si>
  <si>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</si>
  <si>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</si>
  <si>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</si>
  <si>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</si>
  <si>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</si>
  <si>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</si>
  <si>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</si>
  <si>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</si>
  <si>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</si>
  <si>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</si>
  <si>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</si>
  <si>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</si>
  <si>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</si>
  <si>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</si>
  <si>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</si>
  <si>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</si>
  <si>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</si>
  <si>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</si>
  <si>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</si>
  <si>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</si>
  <si>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</si>
  <si>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</si>
  <si>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</si>
  <si>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</si>
  <si>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</si>
  <si>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</si>
  <si>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</si>
  <si>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</si>
  <si>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</si>
  <si>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</si>
  <si>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</si>
  <si>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</si>
  <si>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</si>
  <si>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</si>
  <si>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</si>
  <si>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</si>
  <si>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</si>
  <si>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</si>
  <si>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</si>
  <si>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</si>
  <si>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</si>
  <si>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</si>
  <si>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</si>
  <si>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</si>
  <si>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</si>
  <si>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</si>
  <si>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</si>
  <si>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</si>
  <si>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</si>
  <si>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</si>
  <si>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</si>
  <si>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</si>
  <si>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</si>
  <si>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</si>
  <si>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</si>
  <si>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</si>
  <si>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</si>
  <si>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</si>
  <si>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</si>
  <si>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</si>
  <si>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</si>
  <si>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</si>
  <si>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</si>
  <si>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</si>
  <si>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</si>
  <si>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</si>
  <si>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</si>
  <si>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</si>
  <si>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</si>
  <si>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</si>
  <si>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</si>
  <si>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</si>
  <si>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</si>
  <si>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</si>
  <si>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</si>
  <si>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</si>
  <si>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</si>
  <si>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</si>
  <si>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</si>
  <si>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</si>
  <si>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</si>
  <si>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</si>
  <si>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</si>
  <si>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</si>
  <si>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</si>
  <si>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</si>
  <si>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</si>
  <si>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</si>
  <si>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</si>
  <si>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</si>
  <si>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</si>
  <si>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</si>
  <si>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</si>
  <si>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</si>
  <si>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</si>
  <si>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</si>
  <si>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</si>
  <si>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</si>
  <si>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</si>
  <si>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</si>
  <si>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</si>
  <si>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</si>
  <si>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</si>
  <si>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</si>
  <si>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</si>
  <si>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</si>
  <si>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</si>
  <si>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</si>
  <si>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</si>
  <si>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</si>
  <si>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</si>
  <si>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</si>
  <si>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</si>
  <si>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</si>
  <si>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</si>
  <si>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</si>
  <si>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</si>
  <si>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</si>
  <si>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</si>
  <si>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</si>
  <si>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</si>
  <si>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</si>
  <si>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</si>
  <si>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</si>
  <si>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</si>
  <si>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</si>
  <si>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</si>
  <si>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</si>
  <si>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</si>
  <si>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</si>
  <si>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</si>
  <si>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</si>
  <si>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</si>
  <si>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</si>
  <si>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</si>
  <si>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</si>
  <si>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</si>
  <si>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</si>
  <si>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</si>
  <si>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</si>
  <si>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</si>
  <si>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</si>
  <si>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</si>
  <si>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</si>
  <si>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</si>
  <si>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</si>
  <si>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</si>
  <si>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</si>
  <si>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</si>
  <si>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</si>
  <si>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</si>
  <si>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</si>
  <si>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</si>
  <si>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</si>
  <si>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</si>
  <si>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</si>
  <si>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</si>
  <si>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</si>
  <si>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</si>
  <si>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</si>
  <si>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</si>
  <si>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</si>
  <si>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</si>
  <si>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</si>
  <si>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</si>
  <si>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</si>
  <si>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</si>
  <si>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</si>
  <si>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</si>
  <si>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</si>
  <si>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</si>
  <si>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</si>
  <si>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</si>
  <si>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</si>
  <si>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</si>
  <si>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</si>
  <si>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</si>
  <si>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</si>
  <si>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</si>
  <si>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</si>
  <si>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</si>
  <si>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</si>
  <si>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</si>
  <si>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</si>
  <si>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</si>
  <si>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</si>
  <si>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</si>
  <si>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</si>
  <si>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</si>
  <si>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</si>
  <si>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</si>
  <si>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</si>
  <si>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</si>
  <si>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</si>
  <si>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</si>
  <si>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</si>
  <si>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</si>
  <si>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</si>
  <si>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</si>
  <si>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</si>
  <si>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</si>
  <si>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</si>
  <si>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</si>
  <si>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</si>
  <si>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</si>
  <si>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</si>
  <si>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</si>
  <si>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</si>
  <si>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</si>
  <si>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</si>
  <si>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</si>
  <si>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</si>
  <si>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</si>
  <si>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</si>
  <si>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</si>
  <si>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</si>
  <si>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</si>
  <si>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</si>
  <si>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</si>
  <si>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</si>
  <si>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</si>
  <si>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</si>
  <si>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</si>
  <si>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</si>
  <si>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</si>
  <si>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</si>
  <si>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</si>
  <si>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</si>
  <si>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</si>
  <si>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</si>
  <si>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</si>
  <si>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</si>
  <si>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</si>
  <si>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</si>
  <si>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</si>
  <si>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</si>
  <si>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</si>
  <si>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</si>
  <si>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</si>
  <si>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</si>
  <si>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</si>
  <si>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</si>
  <si>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</si>
  <si>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</si>
  <si>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</si>
  <si>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</si>
  <si>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</si>
  <si>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</si>
  <si>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</si>
  <si>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</si>
  <si>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</si>
  <si>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</si>
  <si>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</si>
  <si>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</si>
  <si>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</si>
  <si>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</si>
  <si>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</si>
  <si>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</si>
  <si>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</si>
  <si>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</si>
  <si>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</si>
  <si>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</si>
  <si>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</si>
  <si>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</si>
  <si>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</si>
  <si>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</si>
  <si>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</si>
  <si>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</si>
  <si>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</si>
  <si>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</si>
  <si>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</si>
  <si>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</si>
  <si>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</si>
  <si>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</si>
  <si>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</si>
  <si>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</si>
  <si>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</si>
  <si>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</si>
  <si>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</si>
  <si>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</si>
  <si>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</si>
  <si>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</si>
  <si>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</si>
  <si>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</si>
  <si>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</si>
  <si>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</si>
  <si>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</si>
  <si>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</si>
  <si>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</si>
  <si>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</si>
  <si>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</si>
  <si>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</si>
  <si>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</si>
  <si>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</si>
  <si>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</si>
  <si>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</si>
  <si>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</si>
  <si>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</si>
  <si>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</si>
  <si>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</si>
  <si>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</si>
  <si>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</si>
  <si>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</si>
  <si>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</si>
  <si>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</si>
  <si>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</si>
  <si>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</si>
  <si>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</si>
  <si>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</si>
  <si>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</si>
  <si>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</si>
  <si>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</si>
  <si>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</si>
  <si>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</si>
  <si>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</si>
  <si>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</si>
  <si>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</si>
  <si>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</si>
  <si>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</si>
  <si>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</si>
  <si>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</si>
  <si>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</si>
  <si>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</si>
  <si>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</si>
  <si>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</si>
  <si>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</si>
  <si>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</si>
  <si>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</si>
  <si>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</si>
  <si>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</si>
  <si>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</si>
  <si>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</si>
  <si>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</si>
  <si>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</si>
  <si>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</si>
  <si>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</si>
  <si>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</si>
  <si>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</si>
  <si>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</si>
  <si>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</si>
  <si>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</si>
  <si>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</si>
  <si>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</si>
  <si>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</si>
  <si>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</si>
  <si>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</si>
  <si>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</si>
  <si>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</si>
  <si>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</si>
  <si>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</si>
  <si>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</si>
  <si>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</si>
  <si>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</si>
  <si>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</si>
  <si>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</si>
  <si>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</si>
  <si>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</si>
  <si>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</si>
  <si>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</si>
  <si>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</si>
  <si>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</si>
  <si>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</si>
  <si>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</si>
  <si>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</si>
  <si>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</si>
  <si>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</si>
  <si>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</si>
  <si>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</si>
  <si>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</si>
  <si>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</si>
  <si>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</si>
  <si>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</si>
  <si>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</si>
  <si>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</si>
  <si>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</si>
  <si>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</si>
  <si>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</si>
  <si>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</si>
  <si>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</si>
  <si>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</si>
  <si>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</si>
  <si>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</si>
  <si>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</si>
  <si>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</si>
  <si>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</si>
  <si>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</si>
  <si>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</si>
  <si>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</si>
  <si>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</si>
  <si>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</si>
  <si>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</si>
  <si>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</si>
  <si>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</si>
  <si>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</si>
  <si>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</si>
  <si>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</si>
  <si>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</si>
  <si>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</si>
  <si>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</si>
  <si>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</si>
  <si>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</si>
  <si>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</si>
  <si>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</si>
  <si>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</si>
  <si>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</si>
  <si>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</si>
  <si>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</si>
  <si>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</si>
  <si>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</si>
  <si>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</si>
  <si>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</si>
  <si>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</si>
  <si>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</si>
  <si>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</si>
  <si>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</si>
  <si>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</si>
  <si>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</si>
  <si>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</si>
  <si>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</si>
  <si>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</si>
  <si>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</si>
  <si>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</si>
  <si>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</si>
  <si>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</si>
  <si>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</si>
  <si>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</si>
  <si>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</si>
  <si>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</si>
  <si>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</si>
  <si>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</si>
  <si>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</si>
  <si>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</si>
  <si>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</si>
  <si>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</si>
  <si>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</si>
  <si>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</si>
  <si>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</si>
  <si>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</si>
  <si>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</si>
  <si>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</si>
  <si>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</si>
  <si>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</si>
  <si>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</si>
  <si>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</si>
  <si>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</si>
  <si>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</si>
  <si>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</si>
  <si>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</si>
  <si>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</si>
  <si>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</si>
  <si>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</si>
  <si>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</si>
  <si>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</si>
  <si>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</si>
  <si>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</si>
  <si>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</si>
  <si>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</si>
  <si>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</si>
  <si>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</si>
  <si>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</si>
  <si>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</si>
  <si>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</si>
  <si>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</si>
  <si>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</si>
  <si>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</si>
  <si>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</si>
  <si>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</si>
  <si>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</si>
  <si>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</si>
  <si>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</si>
  <si>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</si>
  <si>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</si>
  <si>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</si>
  <si>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</si>
  <si>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</si>
  <si>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</si>
  <si>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</si>
  <si>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</si>
  <si>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</si>
  <si>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</si>
  <si>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</si>
  <si>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</si>
  <si>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</si>
  <si>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</si>
  <si>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</si>
  <si>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</si>
  <si>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</si>
  <si>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</si>
  <si>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</si>
  <si>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</si>
  <si>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</si>
  <si>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</si>
  <si>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</si>
  <si>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</si>
  <si>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</si>
  <si>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</si>
  <si>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</si>
  <si>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</si>
  <si>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</si>
  <si>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</si>
  <si>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</si>
  <si>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</si>
  <si>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</si>
  <si>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</si>
  <si>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</si>
  <si>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</si>
  <si>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</si>
  <si>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</si>
  <si>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</si>
  <si>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</si>
  <si>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</si>
  <si>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</si>
  <si>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</si>
  <si>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</si>
  <si>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</si>
  <si>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</si>
  <si>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</si>
  <si>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</si>
  <si>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</si>
  <si>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</si>
  <si>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</si>
  <si>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</si>
  <si>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</si>
  <si>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</si>
  <si>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</si>
  <si>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</si>
  <si>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</si>
  <si>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</si>
  <si>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</si>
  <si>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</si>
  <si>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</si>
  <si>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</si>
  <si>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</si>
  <si>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</si>
  <si>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</si>
  <si>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</si>
  <si>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</si>
  <si>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</si>
  <si>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</si>
  <si>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</si>
  <si>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</si>
  <si>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</si>
  <si>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</si>
  <si>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</si>
  <si>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</si>
  <si>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</si>
  <si>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</si>
  <si>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</si>
  <si>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</si>
  <si>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</si>
  <si>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</si>
  <si>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</si>
  <si>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</si>
  <si>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</si>
  <si>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</si>
  <si>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</si>
  <si>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</si>
  <si>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</si>
  <si>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</si>
  <si>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</si>
  <si>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</si>
  <si>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</si>
  <si>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</si>
  <si>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</si>
  <si>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</si>
  <si>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</si>
  <si>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</si>
  <si>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</si>
  <si>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</si>
  <si>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</si>
  <si>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</si>
  <si>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</si>
  <si>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</si>
  <si>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</si>
  <si>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</si>
  <si>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</si>
  <si>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</si>
  <si>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</si>
  <si>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</si>
  <si>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</si>
  <si>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</si>
  <si>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</si>
  <si>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</si>
  <si>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</si>
  <si>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</si>
  <si>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</si>
  <si>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</si>
  <si>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</si>
  <si>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</si>
  <si>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</si>
  <si>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</si>
  <si>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</si>
  <si>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</si>
  <si>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</si>
  <si>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</si>
  <si>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</si>
  <si>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</si>
  <si>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</si>
  <si>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</si>
  <si>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</si>
  <si>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</si>
  <si>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</si>
  <si>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</si>
  <si>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</si>
  <si>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</si>
  <si>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</si>
  <si>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</si>
  <si>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</si>
  <si>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</si>
  <si>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</si>
  <si>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</si>
  <si>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</si>
  <si>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</si>
  <si>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</si>
  <si>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</si>
  <si>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</si>
  <si>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</si>
  <si>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</si>
  <si>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</si>
  <si>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</si>
  <si>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</si>
  <si>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</si>
  <si>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</si>
  <si>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</si>
  <si>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</si>
  <si>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</si>
  <si>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</si>
  <si>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</si>
  <si>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</si>
  <si>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</si>
  <si>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</si>
  <si>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</si>
  <si>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</si>
  <si>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</si>
  <si>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</si>
  <si>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</si>
  <si>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</si>
  <si>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</si>
  <si>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</si>
  <si>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</si>
  <si>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</si>
  <si>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</si>
  <si>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</si>
  <si>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</si>
  <si>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</si>
  <si>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</si>
  <si>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</si>
  <si>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</si>
  <si>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</si>
  <si>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</si>
  <si>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</si>
  <si>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</si>
  <si>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</si>
  <si>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</si>
  <si>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</si>
  <si>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</si>
  <si>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</si>
  <si>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</si>
  <si>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</si>
  <si>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</si>
  <si>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</si>
  <si>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</si>
  <si>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</si>
  <si>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</si>
  <si>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</si>
  <si>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</si>
  <si>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</si>
  <si>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</si>
  <si>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</si>
  <si>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</si>
  <si>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</si>
  <si>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</si>
  <si>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</si>
  <si>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</si>
  <si>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</si>
  <si>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</si>
  <si>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</si>
  <si>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</si>
  <si>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</si>
  <si>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</si>
  <si>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</si>
  <si>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</si>
  <si>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</si>
  <si>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</si>
  <si>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</si>
  <si>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</si>
  <si>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</si>
  <si>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</si>
  <si>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</si>
  <si>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</si>
  <si>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</si>
  <si>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</si>
  <si>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</si>
  <si>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</si>
  <si>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</si>
  <si>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</si>
  <si>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</si>
  <si>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</si>
  <si>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</si>
  <si>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</si>
  <si>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</si>
  <si>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</si>
  <si>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</si>
  <si>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</si>
  <si>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</si>
  <si>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</si>
  <si>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</si>
  <si>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</si>
  <si>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</si>
  <si>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</si>
  <si>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</si>
  <si>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</si>
  <si>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</si>
  <si>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</si>
  <si>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</si>
  <si>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</si>
  <si>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</si>
  <si>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</si>
  <si>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</si>
  <si>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</si>
  <si>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</si>
  <si>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</si>
  <si>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</si>
  <si>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</si>
  <si>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</si>
  <si>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</si>
  <si>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</si>
  <si>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</si>
  <si>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</si>
  <si>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</si>
  <si>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</si>
  <si>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</si>
  <si>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</si>
  <si>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</si>
  <si>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</si>
  <si>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</si>
  <si>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</si>
  <si>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</si>
  <si>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</si>
  <si>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</si>
  <si>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</si>
  <si>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</si>
  <si>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</si>
  <si>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</si>
  <si>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</si>
  <si>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</si>
  <si>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</si>
  <si>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</si>
  <si>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</si>
  <si>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</si>
  <si>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</si>
  <si>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</si>
  <si>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</si>
  <si>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</si>
  <si>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</si>
  <si>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</si>
  <si>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</si>
  <si>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</si>
  <si>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</si>
  <si>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</si>
  <si>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</si>
  <si>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</si>
  <si>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</si>
  <si>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</si>
  <si>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</si>
  <si>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</si>
  <si>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</si>
  <si>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</si>
  <si>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</si>
  <si>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</si>
  <si>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</si>
  <si>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</si>
  <si>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</si>
  <si>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</si>
  <si>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</si>
  <si>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</si>
  <si>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</si>
  <si>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</si>
  <si>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</si>
  <si>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</si>
  <si>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</si>
  <si>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</si>
  <si>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</si>
  <si>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</si>
  <si>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</si>
  <si>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</si>
  <si>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</si>
  <si>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</si>
  <si>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</si>
  <si>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</si>
  <si>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</si>
  <si>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</si>
  <si>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</si>
  <si>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</si>
  <si>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</si>
  <si>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</si>
  <si>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</si>
  <si>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</si>
  <si>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</si>
  <si>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</si>
  <si>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</si>
  <si>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</si>
  <si>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</si>
  <si>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</si>
  <si>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</si>
  <si>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</si>
  <si>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</si>
  <si>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</si>
  <si>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</si>
  <si>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</si>
  <si>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</si>
  <si>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</si>
  <si>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</si>
  <si>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</si>
  <si>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</si>
  <si>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</si>
  <si>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</si>
  <si>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</si>
  <si>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</si>
  <si>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</si>
  <si>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</si>
  <si>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</si>
  <si>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</si>
  <si>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</si>
  <si>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</si>
  <si>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</si>
  <si>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</si>
  <si>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</si>
  <si>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</si>
  <si>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</si>
  <si>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</si>
  <si>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</si>
  <si>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</si>
  <si>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</si>
  <si>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</si>
  <si>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</si>
  <si>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</si>
  <si>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</si>
  <si>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</si>
  <si>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</si>
  <si>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</si>
  <si>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</si>
  <si>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</si>
  <si>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</si>
  <si>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</si>
  <si>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</si>
  <si>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</si>
  <si>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</si>
  <si>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</si>
  <si>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</si>
  <si>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</si>
  <si>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</si>
  <si>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</si>
  <si>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</si>
  <si>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</si>
  <si>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</si>
  <si>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</si>
  <si>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</si>
  <si>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</si>
  <si>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</si>
  <si>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</si>
  <si>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</si>
  <si>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</si>
  <si>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</si>
  <si>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</si>
  <si>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</si>
  <si>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</si>
  <si>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</si>
  <si>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</si>
  <si>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</si>
  <si>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</si>
  <si>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</si>
  <si>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</si>
  <si>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</si>
  <si>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</si>
  <si>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</si>
  <si>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</si>
  <si>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</si>
  <si>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</si>
  <si>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</si>
  <si>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</si>
  <si>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</si>
  <si>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</si>
  <si>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</si>
  <si>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</si>
  <si>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</si>
  <si>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</si>
  <si>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</si>
  <si>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</si>
  <si>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</si>
  <si>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</si>
  <si>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</si>
  <si>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</si>
  <si>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</si>
  <si>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</si>
  <si>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</si>
  <si>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</si>
  <si>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</si>
  <si>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</si>
  <si>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</si>
  <si>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</si>
  <si>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</si>
  <si>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</si>
  <si>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</si>
  <si>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</si>
  <si>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</si>
  <si>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</si>
  <si>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</si>
  <si>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</si>
  <si>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</si>
  <si>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</si>
  <si>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</si>
  <si>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</si>
  <si>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</si>
  <si>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</si>
  <si>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</si>
  <si>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</si>
  <si>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</si>
  <si>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</si>
  <si>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</si>
  <si>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</si>
  <si>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</si>
  <si>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</si>
  <si>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</si>
  <si>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</si>
  <si>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</si>
  <si>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</si>
  <si>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</si>
  <si>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</si>
  <si>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</si>
  <si>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</si>
  <si>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</si>
  <si>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</si>
  <si>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</si>
  <si>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</si>
  <si>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</si>
  <si>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</si>
  <si>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</si>
  <si>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</si>
  <si>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</si>
  <si>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</si>
  <si>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</si>
  <si>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</si>
  <si>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</si>
  <si>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</si>
  <si>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</si>
  <si>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</si>
  <si>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</si>
  <si>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</si>
  <si>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</si>
  <si>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</si>
  <si>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</si>
  <si>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</si>
  <si>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</si>
  <si>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</si>
  <si>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</si>
  <si>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</si>
  <si>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</si>
  <si>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</si>
  <si>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</si>
  <si>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</si>
  <si>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</si>
  <si>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</si>
  <si>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</si>
  <si>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</si>
  <si>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</si>
  <si>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</si>
  <si>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</si>
  <si>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</si>
  <si>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</si>
  <si>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</si>
  <si>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</si>
  <si>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</si>
  <si>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</si>
  <si>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</si>
  <si>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</si>
  <si>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</si>
  <si>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</si>
  <si>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</si>
  <si>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</si>
  <si>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</si>
  <si>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</si>
  <si>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</si>
  <si>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</si>
  <si>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</si>
  <si>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</si>
  <si>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</si>
  <si>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</si>
  <si>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</si>
  <si>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</si>
  <si>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</si>
  <si>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</si>
  <si>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</si>
  <si>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</si>
  <si>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</si>
  <si>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</si>
  <si>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</si>
  <si>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</si>
  <si>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</si>
  <si>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</si>
  <si>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</si>
  <si>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</si>
  <si>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</si>
  <si>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</si>
  <si>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</si>
  <si>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</si>
  <si>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</si>
  <si>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</si>
  <si>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</si>
  <si>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</si>
  <si>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</si>
  <si>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</si>
  <si>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</si>
  <si>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</si>
  <si>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</si>
  <si>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</si>
  <si>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</si>
  <si>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</si>
  <si>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</si>
  <si>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</si>
  <si>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</si>
  <si>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</si>
  <si>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</si>
  <si>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</si>
  <si>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</si>
  <si>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</si>
  <si>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</si>
  <si>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</si>
  <si>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</si>
  <si>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</si>
  <si>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</si>
  <si>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</si>
  <si>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</si>
  <si>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</si>
  <si>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</si>
  <si>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</si>
  <si>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</si>
  <si>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</si>
  <si>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</si>
  <si>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</si>
  <si>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</si>
  <si>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</si>
  <si>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</si>
  <si>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</si>
  <si>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</si>
  <si>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</si>
  <si>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</si>
  <si>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</si>
  <si>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</si>
  <si>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</si>
  <si>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</si>
  <si>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</si>
  <si>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</si>
  <si>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</si>
  <si>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</si>
  <si>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</si>
  <si>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</si>
  <si>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</si>
  <si>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</si>
  <si>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</si>
  <si>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</si>
  <si>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</si>
  <si>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</si>
  <si>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</si>
  <si>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</si>
  <si>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</si>
  <si>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</si>
  <si>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</si>
  <si>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</si>
  <si>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</si>
  <si>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</si>
  <si>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</si>
  <si>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</si>
  <si>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</si>
  <si>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</si>
  <si>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</si>
  <si>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</si>
  <si>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</si>
  <si>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</si>
  <si>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</si>
  <si>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</si>
  <si>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</si>
  <si>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</si>
  <si>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</si>
  <si>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</si>
  <si>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</si>
  <si>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</si>
  <si>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</si>
  <si>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</si>
  <si>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</si>
  <si>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</si>
  <si>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</si>
  <si>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</si>
  <si>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</si>
  <si>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</si>
  <si>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</si>
  <si>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</si>
  <si>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</si>
  <si>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</si>
  <si>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</si>
  <si>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</si>
  <si>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</si>
  <si>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</si>
  <si>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</si>
  <si>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</si>
  <si>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</si>
  <si>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</si>
  <si>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</si>
  <si>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</si>
  <si>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</si>
  <si>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</si>
  <si>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</si>
  <si>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</si>
  <si>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</si>
  <si>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</si>
  <si>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</si>
  <si>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</si>
  <si>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</si>
  <si>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</si>
  <si>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</si>
  <si>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</si>
  <si>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</si>
  <si>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</si>
  <si>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</si>
  <si>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</si>
  <si>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</si>
  <si>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</si>
  <si>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</si>
  <si>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</si>
  <si>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</si>
  <si>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</si>
  <si>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</si>
  <si>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</si>
  <si>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</si>
  <si>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</si>
  <si>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</si>
  <si>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</si>
  <si>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</si>
  <si>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</si>
  <si>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</si>
  <si>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</si>
  <si>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</si>
  <si>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</si>
  <si>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</si>
  <si>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</si>
  <si>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</si>
  <si>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</si>
  <si>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</si>
  <si>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</si>
  <si>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</si>
  <si>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</si>
  <si>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</si>
  <si>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</si>
  <si>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</si>
  <si>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</si>
  <si>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</si>
  <si>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</si>
  <si>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</si>
  <si>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</si>
  <si>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</si>
  <si>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</si>
  <si>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</si>
  <si>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</si>
  <si>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</si>
  <si>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</si>
  <si>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</si>
  <si>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</si>
  <si>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</si>
  <si>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</si>
  <si>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</si>
  <si>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</si>
  <si>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</si>
  <si>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</si>
  <si>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</si>
  <si>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</si>
  <si>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</si>
  <si>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</si>
  <si>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</si>
  <si>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</si>
  <si>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</si>
  <si>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</si>
  <si>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</si>
  <si>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</si>
  <si>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</si>
  <si>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</si>
  <si>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</si>
  <si>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</si>
  <si>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</si>
  <si>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</si>
  <si>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</si>
  <si>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</si>
  <si>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</si>
  <si>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</si>
  <si>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</si>
  <si>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</si>
  <si>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</si>
  <si>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</si>
  <si>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</si>
  <si>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</si>
  <si>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</si>
  <si>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</si>
  <si>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</si>
  <si>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</si>
  <si>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</si>
  <si>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</si>
  <si>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</si>
  <si>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</si>
  <si>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</si>
  <si>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</si>
  <si>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</si>
  <si>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</si>
  <si>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</si>
  <si>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</si>
  <si>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</si>
  <si>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</si>
  <si>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</si>
  <si>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</si>
  <si>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</si>
  <si>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</si>
  <si>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</si>
  <si>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</si>
  <si>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</si>
  <si>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</si>
  <si>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</si>
  <si>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</si>
  <si>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</si>
  <si>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</si>
  <si>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</si>
  <si>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</si>
  <si>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</si>
  <si>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</si>
  <si>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</si>
  <si>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</si>
  <si>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</si>
  <si>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</si>
  <si>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</si>
  <si>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</si>
  <si>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</si>
  <si>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</si>
  <si>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</si>
  <si>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</si>
  <si>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</si>
  <si>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</si>
  <si>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</si>
  <si>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</si>
  <si>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</si>
  <si>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</si>
  <si>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</si>
  <si>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</si>
  <si>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</si>
  <si>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</si>
  <si>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</si>
  <si>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</si>
  <si>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</si>
  <si>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</si>
  <si>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</si>
  <si>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</si>
  <si>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</si>
  <si>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</si>
  <si>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</si>
  <si>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</si>
  <si>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</si>
  <si>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</si>
  <si>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</si>
  <si>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</si>
  <si>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</si>
  <si>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</si>
  <si>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</si>
  <si>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</si>
  <si>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</si>
  <si>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</si>
  <si>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</si>
  <si>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</si>
  <si>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</si>
  <si>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</si>
  <si>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</si>
  <si>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</si>
  <si>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</si>
  <si>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</si>
  <si>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</si>
  <si>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</si>
  <si>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</si>
  <si>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</si>
  <si>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</si>
  <si>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</si>
  <si>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</si>
  <si>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</si>
  <si>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</si>
  <si>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</si>
  <si>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</si>
  <si>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</si>
  <si>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</si>
  <si>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</si>
  <si>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</si>
  <si>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</si>
  <si>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</si>
  <si>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</si>
  <si>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</si>
  <si>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</si>
  <si>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</si>
  <si>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</si>
  <si>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</si>
  <si>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</si>
  <si>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</si>
  <si>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</si>
  <si>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</si>
  <si>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</si>
  <si>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</si>
  <si>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</si>
  <si>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</si>
  <si>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</si>
  <si>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</si>
  <si>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</si>
  <si>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</si>
  <si>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</si>
  <si>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</si>
  <si>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</si>
  <si>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</si>
  <si>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</si>
  <si>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</si>
  <si>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</si>
  <si>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</si>
  <si>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</si>
  <si>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</si>
  <si>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</si>
  <si>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</si>
  <si>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</si>
  <si>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</si>
  <si>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</si>
  <si>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</si>
  <si>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</si>
  <si>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</si>
  <si>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</si>
  <si>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</si>
  <si>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</si>
  <si>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</si>
  <si>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</si>
  <si>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</si>
  <si>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</si>
  <si>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</si>
  <si>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</si>
  <si>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</si>
  <si>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</si>
  <si>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</si>
  <si>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</si>
  <si>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</si>
  <si>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</si>
  <si>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</si>
  <si>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</si>
  <si>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</si>
  <si>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</si>
  <si>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</si>
  <si>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</si>
  <si>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</si>
  <si>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</si>
  <si>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</si>
  <si>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</si>
  <si>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</si>
  <si>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</si>
  <si>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</si>
  <si>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</si>
  <si>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</si>
  <si>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</si>
  <si>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</si>
  <si>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</si>
  <si>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</si>
  <si>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</si>
  <si>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</si>
  <si>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</si>
  <si>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</si>
  <si>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</si>
  <si>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</si>
  <si>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</si>
  <si>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</si>
  <si>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</si>
  <si>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</si>
  <si>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</si>
  <si>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</si>
  <si>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</si>
  <si>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</si>
  <si>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</si>
  <si>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</si>
  <si>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</si>
  <si>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</si>
  <si>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</si>
  <si>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</si>
  <si>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</si>
  <si>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</si>
  <si>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</si>
  <si>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</si>
  <si>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</si>
  <si>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</si>
  <si>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</si>
  <si>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</si>
  <si>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</si>
  <si>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</si>
  <si>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</si>
  <si>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</si>
  <si>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</si>
  <si>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</si>
  <si>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</si>
  <si>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</si>
  <si>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</si>
  <si>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</si>
  <si>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</si>
  <si>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</si>
  <si>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</si>
  <si>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</si>
  <si>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</si>
  <si>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</si>
  <si>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</si>
  <si>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</si>
  <si>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</si>
  <si>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</si>
  <si>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</si>
  <si>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</si>
  <si>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</si>
  <si>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</si>
  <si>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</si>
  <si>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</si>
  <si>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</si>
  <si>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</si>
  <si>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</si>
  <si>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</si>
  <si>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</si>
  <si>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</si>
  <si>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</si>
  <si>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</si>
  <si>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</si>
  <si>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</si>
  <si>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</si>
  <si>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</si>
  <si>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</si>
  <si>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</si>
  <si>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</si>
  <si>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</si>
  <si>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</si>
  <si>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</si>
  <si>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</si>
  <si>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</si>
  <si>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</si>
  <si>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</si>
  <si>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</si>
  <si>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</si>
  <si>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</si>
  <si>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</si>
  <si>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</si>
  <si>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</si>
  <si>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</si>
  <si>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</si>
  <si>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</si>
  <si>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</si>
  <si>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</si>
  <si>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</si>
  <si>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</si>
  <si>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</si>
  <si>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</si>
  <si>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</si>
  <si>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</si>
  <si>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</si>
  <si>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</si>
  <si>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</si>
  <si>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</si>
  <si>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</si>
  <si>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</si>
  <si>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</si>
  <si>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</si>
  <si>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</si>
  <si>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</si>
  <si>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</si>
  <si>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</si>
  <si>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</si>
  <si>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</si>
  <si>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</si>
  <si>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</si>
  <si>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</si>
  <si>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</si>
  <si>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</si>
  <si>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</si>
  <si>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</si>
  <si>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</si>
  <si>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</si>
  <si>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</si>
  <si>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</si>
  <si>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</si>
  <si>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</si>
  <si>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</si>
  <si>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</si>
  <si>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</si>
  <si>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</si>
  <si>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</si>
  <si>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</si>
  <si>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</si>
  <si>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</si>
  <si>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</si>
  <si>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</si>
  <si>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</si>
  <si>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</si>
  <si>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</si>
  <si>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</si>
  <si>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</si>
  <si>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</si>
  <si>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</si>
  <si>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</si>
  <si>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</si>
  <si>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</si>
  <si>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</si>
  <si>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</si>
  <si>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</si>
  <si>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</si>
  <si>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</si>
  <si>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</si>
  <si>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</si>
  <si>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</si>
  <si>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</si>
  <si>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</si>
  <si>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</si>
  <si>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</si>
  <si>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</si>
  <si>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</si>
  <si>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</si>
  <si>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</si>
  <si>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</si>
  <si>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</si>
  <si>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</si>
  <si>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</si>
  <si>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</si>
  <si>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</si>
  <si>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</si>
  <si>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</si>
  <si>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</si>
  <si>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</si>
  <si>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</si>
  <si>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</si>
  <si>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</si>
  <si>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</si>
  <si>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</si>
  <si>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</si>
  <si>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</si>
  <si>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</si>
  <si>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</si>
  <si>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</si>
  <si>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</si>
  <si>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</si>
  <si>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</si>
  <si>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</si>
  <si>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</si>
  <si>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</si>
  <si>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</si>
  <si>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</si>
  <si>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</si>
  <si>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</si>
  <si>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</si>
  <si>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</si>
  <si>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</si>
  <si>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</si>
  <si>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</si>
  <si>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</si>
  <si>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</si>
  <si>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</si>
  <si>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</si>
  <si>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</si>
  <si>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</si>
  <si>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</si>
  <si>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</si>
  <si>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</si>
  <si>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</si>
  <si>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</si>
  <si>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</si>
  <si>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</si>
  <si>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</si>
  <si>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</si>
  <si>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</si>
  <si>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</si>
  <si>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</si>
  <si>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</si>
  <si>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</si>
  <si>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</si>
  <si>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</si>
  <si>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</si>
  <si>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</si>
  <si>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</si>
  <si>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</si>
  <si>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</si>
  <si>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</si>
  <si>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</si>
  <si>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</si>
  <si>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</si>
  <si>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</si>
  <si>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</si>
  <si>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</si>
  <si>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</si>
  <si>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</si>
  <si>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</si>
  <si>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</si>
  <si>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</si>
  <si>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</si>
  <si>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</si>
  <si>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</si>
  <si>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</si>
  <si>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</si>
  <si>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</si>
  <si>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</si>
  <si>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</si>
  <si>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</si>
  <si>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</si>
  <si>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</si>
  <si>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</si>
  <si>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</si>
  <si>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</si>
  <si>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</si>
  <si>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</si>
  <si>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</si>
  <si>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</si>
  <si>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</si>
  <si>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</si>
  <si>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</si>
  <si>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</si>
  <si>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</si>
  <si>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</si>
  <si>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</si>
  <si>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</si>
  <si>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</si>
  <si>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</si>
  <si>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</si>
  <si>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</si>
  <si>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</si>
  <si>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</si>
  <si>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</si>
  <si>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</si>
  <si>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</si>
  <si>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</si>
  <si>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</si>
  <si>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</si>
  <si>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</si>
  <si>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</si>
  <si>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</si>
  <si>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</si>
  <si>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</si>
  <si>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</si>
  <si>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</si>
  <si>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</si>
  <si>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</si>
  <si>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</si>
  <si>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</si>
  <si>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</si>
  <si>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</si>
  <si>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</si>
  <si>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</si>
  <si>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</si>
  <si>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</si>
  <si>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</si>
  <si>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</si>
  <si>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</si>
  <si>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</si>
  <si>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</si>
  <si>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</si>
  <si>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</si>
  <si>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</si>
  <si>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</si>
  <si>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</si>
  <si>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</si>
  <si>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</si>
  <si>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</si>
  <si>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</si>
  <si>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</si>
  <si>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</si>
  <si>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</si>
  <si>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</si>
  <si>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</si>
  <si>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</si>
  <si>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</si>
  <si>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</si>
  <si>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</si>
  <si>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</si>
  <si>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</si>
  <si>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</si>
  <si>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</si>
  <si>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</si>
  <si>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</si>
  <si>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</si>
  <si>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</si>
  <si>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</si>
  <si>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</si>
  <si>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</si>
  <si>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</si>
  <si>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</si>
  <si>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</si>
  <si>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</si>
  <si>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</si>
  <si>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</si>
  <si>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</si>
  <si>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</si>
  <si>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</si>
  <si>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</si>
  <si>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</si>
  <si>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</si>
  <si>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</si>
  <si>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</si>
  <si>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</si>
  <si>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</si>
  <si>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</si>
  <si>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</si>
  <si>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</si>
  <si>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</si>
  <si>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</si>
  <si>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</si>
  <si>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</si>
  <si>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</si>
  <si>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</si>
  <si>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</si>
  <si>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</si>
  <si>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</si>
  <si>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</si>
  <si>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</si>
  <si>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</si>
  <si>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</si>
  <si>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</si>
  <si>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</si>
  <si>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</si>
  <si>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</si>
  <si>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</si>
  <si>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</si>
  <si>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</si>
  <si>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</si>
  <si>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</si>
  <si>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</si>
  <si>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</si>
  <si>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</si>
  <si>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</si>
  <si>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</si>
  <si>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</si>
  <si>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</si>
  <si>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</si>
  <si>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</si>
  <si>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</si>
  <si>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</si>
  <si>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</si>
  <si>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</si>
  <si>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</si>
  <si>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</si>
  <si>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</si>
  <si>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</si>
  <si>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</si>
  <si>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</si>
  <si>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</si>
  <si>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</si>
  <si>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</si>
  <si>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</si>
  <si>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</si>
  <si>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</si>
  <si>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</si>
  <si>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</si>
  <si>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</si>
  <si>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</si>
  <si>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</si>
  <si>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</si>
  <si>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</si>
  <si>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</si>
  <si>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</si>
  <si>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</si>
  <si>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</si>
  <si>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</si>
  <si>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</si>
  <si>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</si>
  <si>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</si>
  <si>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</si>
  <si>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</si>
  <si>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</si>
  <si>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</si>
  <si>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</si>
  <si>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</si>
  <si>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</si>
  <si>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</si>
  <si>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</si>
  <si>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</si>
  <si>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</si>
  <si>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</si>
  <si>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</si>
  <si>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</si>
  <si>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</si>
  <si>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</si>
  <si>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</si>
  <si>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</si>
  <si>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</si>
  <si>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</si>
  <si>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</si>
  <si>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</si>
  <si>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</si>
  <si>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</si>
  <si>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</si>
  <si>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</si>
  <si>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</si>
  <si>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</si>
  <si>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</si>
  <si>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</si>
  <si>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</si>
  <si>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</si>
  <si>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</si>
  <si>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</si>
  <si>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</si>
  <si>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</si>
  <si>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</si>
  <si>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</si>
  <si>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</si>
  <si>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</si>
  <si>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</si>
  <si>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</si>
  <si>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</si>
  <si>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</si>
  <si>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</si>
  <si>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</si>
  <si>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</si>
  <si>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</si>
  <si>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</si>
  <si>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</si>
  <si>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</si>
  <si>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</si>
  <si>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</si>
  <si>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</si>
  <si>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</si>
  <si>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</si>
  <si>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</si>
  <si>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</si>
  <si>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</si>
  <si>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</si>
  <si>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</si>
  <si>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</si>
  <si>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</si>
  <si>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</si>
  <si>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</si>
  <si>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</si>
  <si>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</si>
  <si>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</si>
  <si>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</si>
  <si>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</si>
  <si>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</si>
  <si>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</si>
  <si>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</si>
  <si>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</si>
  <si>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</si>
  <si>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</si>
  <si>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</si>
  <si>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</si>
  <si>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</si>
  <si>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</si>
  <si>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</si>
  <si>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</si>
  <si>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</si>
  <si>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</si>
  <si>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</si>
  <si>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</si>
  <si>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</si>
  <si>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</si>
  <si>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</si>
  <si>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</si>
  <si>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</si>
  <si>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</si>
  <si>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</si>
  <si>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</si>
  <si>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</si>
  <si>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</si>
  <si>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</si>
  <si>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</si>
  <si>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</si>
  <si>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</si>
  <si>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</si>
  <si>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</si>
  <si>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</si>
  <si>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</si>
  <si>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</si>
  <si>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</si>
  <si>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</si>
  <si>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</si>
  <si>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</si>
  <si>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</si>
  <si>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</si>
  <si>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</si>
  <si>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</si>
  <si>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</si>
  <si>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</si>
  <si>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</si>
  <si>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</si>
  <si>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</si>
  <si>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</si>
  <si>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</si>
  <si>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</si>
  <si>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</si>
  <si>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</si>
  <si>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</si>
  <si>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</si>
  <si>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</si>
  <si>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</si>
  <si>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</si>
  <si>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</si>
  <si>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</si>
  <si>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</si>
  <si>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</si>
  <si>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</si>
  <si>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</si>
  <si>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</si>
  <si>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</si>
  <si>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</si>
  <si>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</si>
  <si>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</si>
  <si>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</si>
  <si>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</si>
  <si>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</si>
  <si>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</si>
  <si>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</si>
  <si>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</si>
  <si>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</si>
  <si>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</si>
  <si>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</si>
  <si>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</si>
  <si>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</si>
  <si>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</si>
  <si>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</si>
  <si>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</si>
  <si>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</si>
  <si>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</si>
  <si>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</si>
  <si>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</si>
  <si>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</si>
  <si>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</si>
  <si>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</si>
  <si>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</si>
  <si>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</si>
  <si>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</si>
  <si>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</si>
  <si>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</si>
  <si>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</si>
  <si>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</si>
  <si>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</si>
  <si>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</si>
  <si>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</si>
  <si>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</si>
  <si>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</si>
  <si>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</si>
  <si>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</si>
  <si>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</si>
  <si>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</si>
  <si>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</si>
  <si>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</si>
  <si>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</si>
  <si>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</si>
  <si>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</si>
  <si>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</si>
  <si>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</si>
  <si>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</si>
  <si>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</si>
  <si>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</si>
  <si>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</si>
  <si>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</si>
  <si>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</si>
  <si>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</si>
  <si>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</si>
  <si>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</si>
  <si>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</si>
  <si>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</si>
  <si>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</si>
  <si>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</si>
  <si>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</si>
  <si>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</si>
  <si>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</si>
  <si>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</si>
  <si>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</si>
  <si>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</si>
  <si>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</si>
  <si>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</si>
  <si>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</si>
  <si>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</si>
  <si>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</si>
  <si>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</si>
  <si>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</si>
  <si>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</si>
  <si>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</si>
  <si>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</si>
  <si>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</si>
  <si>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</si>
  <si>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</si>
  <si>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</si>
  <si>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</si>
  <si>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</si>
  <si>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</si>
  <si>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</si>
  <si>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</si>
  <si>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</si>
  <si>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</si>
  <si>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</si>
  <si>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</si>
  <si>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</si>
  <si>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</si>
  <si>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</si>
  <si>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</si>
  <si>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</si>
  <si>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</si>
  <si>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</si>
  <si>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</si>
  <si>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</si>
  <si>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</si>
  <si>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</si>
  <si>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</si>
  <si>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</si>
  <si>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</si>
  <si>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</si>
  <si>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</si>
  <si>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</si>
  <si>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</si>
  <si>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</si>
  <si>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</si>
  <si>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</si>
  <si>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</si>
  <si>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</si>
  <si>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</si>
  <si>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</si>
  <si>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</si>
  <si>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</si>
  <si>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</si>
  <si>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</si>
  <si>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</si>
  <si>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</si>
  <si>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</si>
  <si>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</si>
  <si>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</si>
  <si>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</si>
  <si>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</si>
  <si>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</si>
  <si>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</si>
  <si>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</si>
  <si>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</si>
  <si>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</si>
  <si>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</si>
  <si>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</si>
  <si>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</si>
  <si>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</si>
  <si>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</si>
  <si>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</si>
  <si>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</si>
  <si>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</si>
  <si>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</si>
  <si>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</si>
  <si>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</si>
  <si>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</si>
  <si>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</si>
  <si>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</si>
  <si>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</si>
  <si>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</si>
  <si>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</si>
  <si>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</si>
  <si>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</si>
  <si>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</si>
  <si>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</si>
  <si>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</si>
  <si>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</si>
  <si>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</si>
  <si>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</si>
  <si>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</si>
  <si>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</si>
  <si>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</si>
  <si>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</si>
  <si>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</si>
  <si>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</si>
  <si>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</si>
  <si>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</si>
  <si>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</si>
  <si>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</si>
  <si>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</si>
  <si>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</si>
  <si>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</si>
  <si>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</si>
  <si>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</si>
  <si>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</si>
  <si>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</si>
  <si>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</si>
  <si>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</si>
  <si>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</si>
  <si>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</si>
  <si>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</si>
  <si>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</si>
  <si>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</si>
  <si>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</si>
  <si>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</si>
  <si>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</si>
  <si>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</si>
  <si>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</si>
  <si>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</si>
  <si>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</si>
  <si>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</si>
  <si>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</si>
  <si>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</si>
  <si>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</si>
  <si>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</si>
  <si>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</si>
  <si>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</si>
  <si>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</si>
  <si>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</si>
  <si>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</si>
  <si>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</si>
  <si>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</si>
  <si>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</si>
  <si>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</si>
  <si>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</si>
  <si>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</si>
  <si>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</si>
  <si>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</si>
  <si>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</si>
  <si>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</si>
  <si>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</si>
  <si>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</si>
  <si>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</si>
  <si>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</si>
  <si>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</si>
  <si>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</si>
  <si>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</si>
  <si>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</si>
  <si>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</si>
  <si>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</si>
  <si>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</si>
  <si>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</si>
  <si>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</si>
  <si>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</si>
  <si>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</si>
  <si>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</si>
  <si>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</si>
  <si>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</si>
  <si>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</si>
  <si>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</si>
  <si>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</si>
  <si>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</si>
  <si>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</si>
  <si>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</si>
  <si>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</si>
  <si>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</si>
  <si>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</si>
  <si>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</si>
  <si>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</si>
  <si>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</si>
  <si>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</si>
  <si>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</si>
  <si>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</si>
  <si>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</si>
  <si>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</si>
  <si>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</si>
  <si>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</si>
  <si>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</si>
  <si>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</si>
  <si>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</si>
  <si>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</si>
  <si>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</si>
  <si>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</si>
  <si>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</si>
  <si>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</si>
  <si>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</si>
  <si>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</si>
  <si>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</si>
  <si>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</si>
  <si>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</si>
  <si>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</si>
  <si>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</si>
  <si>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</si>
  <si>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</si>
  <si>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</si>
  <si>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</si>
  <si>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</si>
  <si>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</si>
  <si>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</si>
  <si>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</si>
  <si>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</si>
  <si>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</si>
  <si>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</si>
  <si>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</si>
  <si>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</si>
  <si>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</si>
  <si>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</si>
  <si>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</si>
  <si>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</si>
  <si>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</si>
  <si>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</si>
  <si>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</si>
  <si>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</si>
  <si>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</si>
  <si>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</si>
  <si>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</si>
  <si>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</si>
  <si>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</si>
  <si>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</si>
  <si>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</si>
  <si>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</si>
  <si>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</si>
  <si>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</si>
  <si>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</si>
  <si>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</si>
  <si>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</si>
  <si>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</si>
  <si>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</si>
  <si>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</si>
  <si>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</si>
  <si>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</si>
  <si>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</si>
  <si>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</si>
  <si>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</si>
  <si>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</si>
  <si>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</si>
  <si>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</si>
  <si>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</si>
  <si>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</si>
  <si>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</si>
  <si>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</si>
  <si>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</si>
  <si>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</si>
  <si>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</si>
  <si>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</si>
  <si>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</si>
  <si>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</si>
  <si>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</si>
  <si>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</si>
  <si>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</si>
  <si>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</si>
  <si>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</si>
  <si>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</si>
  <si>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</si>
  <si>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</si>
  <si>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</si>
  <si>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</si>
  <si>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</si>
  <si>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</si>
  <si>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</si>
  <si>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</si>
  <si>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</si>
  <si>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</si>
  <si>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</si>
  <si>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</si>
  <si>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</si>
  <si>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</si>
  <si>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</si>
  <si>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</si>
  <si>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</si>
  <si>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</si>
  <si>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</si>
  <si>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</si>
  <si>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</si>
  <si>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</si>
  <si>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</si>
  <si>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</si>
  <si>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</si>
  <si>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</si>
  <si>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</si>
  <si>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</si>
  <si>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</si>
  <si>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</si>
  <si>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</si>
  <si>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</si>
  <si>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</si>
  <si>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</si>
  <si>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</si>
  <si>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</si>
  <si>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</si>
  <si>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</si>
  <si>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</si>
  <si>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</si>
  <si>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</si>
  <si>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</si>
  <si>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</si>
  <si>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</si>
  <si>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</si>
  <si>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</si>
  <si>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</si>
  <si>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</si>
  <si>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</si>
  <si>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</si>
  <si>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</si>
  <si>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</si>
  <si>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</si>
  <si>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</si>
  <si>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</si>
  <si>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</si>
  <si>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</si>
  <si>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</si>
  <si>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</si>
  <si>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</si>
  <si>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</si>
  <si>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</si>
  <si>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</si>
  <si>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</si>
  <si>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</si>
  <si>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</si>
  <si>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</si>
  <si>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</si>
  <si>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</si>
  <si>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</si>
  <si>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</si>
  <si>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</si>
  <si>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</si>
  <si>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</si>
  <si>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</si>
  <si>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</si>
  <si>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</si>
  <si>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</si>
  <si>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</si>
  <si>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</si>
  <si>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</si>
  <si>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</si>
  <si>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</si>
  <si>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</si>
  <si>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</si>
  <si>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</si>
  <si>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</si>
  <si>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</si>
  <si>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</si>
  <si>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</si>
  <si>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</si>
  <si>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</si>
  <si>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</si>
  <si>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</si>
  <si>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</si>
  <si>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</si>
  <si>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</si>
  <si>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</si>
  <si>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</si>
  <si>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</si>
  <si>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</si>
  <si>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</si>
  <si>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</si>
  <si>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</si>
  <si>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</si>
  <si>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</si>
  <si>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</si>
  <si>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</si>
  <si>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</si>
  <si>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</si>
  <si>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</si>
  <si>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</si>
  <si>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</si>
  <si>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</si>
  <si>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</si>
  <si>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</si>
  <si>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</si>
  <si>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</si>
  <si>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</si>
  <si>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</si>
  <si>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</si>
  <si>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</si>
  <si>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</si>
  <si>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</si>
  <si>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</si>
  <si>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</si>
  <si>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</si>
  <si>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</si>
  <si>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</si>
  <si>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</si>
  <si>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</si>
  <si>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</si>
  <si>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</si>
  <si>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</si>
  <si>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</si>
  <si>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</si>
  <si>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</si>
  <si>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</si>
  <si>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</si>
  <si>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</si>
  <si>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</si>
  <si>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</si>
  <si>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</si>
  <si>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</si>
  <si>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</si>
  <si>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</si>
  <si>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</si>
  <si>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</si>
  <si>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</si>
  <si>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</si>
  <si>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</si>
  <si>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</si>
  <si>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</si>
  <si>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</si>
  <si>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</si>
  <si>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</si>
  <si>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</si>
  <si>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</si>
  <si>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</si>
  <si>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</si>
  <si>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</si>
  <si>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</si>
  <si>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</si>
  <si>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</si>
  <si>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</si>
  <si>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</si>
  <si>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</si>
  <si>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</si>
  <si>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</si>
  <si>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</si>
  <si>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</si>
  <si>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</si>
  <si>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</si>
  <si>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</si>
  <si>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</si>
  <si>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</si>
  <si>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</si>
  <si>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</si>
  <si>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</si>
  <si>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</si>
  <si>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</si>
  <si>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</si>
  <si>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</si>
  <si>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</si>
  <si>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</si>
  <si>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</si>
  <si>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</si>
  <si>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</si>
  <si>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</si>
  <si>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</si>
  <si>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</si>
  <si>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</si>
  <si>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</si>
  <si>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</si>
  <si>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</si>
  <si>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</si>
  <si>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</si>
  <si>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</si>
  <si>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</si>
  <si>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</si>
  <si>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</si>
  <si>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</si>
  <si>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</si>
  <si>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</si>
  <si>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</si>
  <si>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</si>
  <si>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</si>
  <si>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</si>
  <si>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</si>
  <si>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</si>
  <si>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</si>
  <si>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</si>
  <si>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</si>
  <si>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</si>
  <si>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</si>
  <si>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</si>
  <si>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</si>
  <si>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</si>
  <si>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</si>
  <si>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</si>
  <si>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</si>
  <si>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</si>
  <si>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</si>
  <si>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</si>
  <si>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</si>
  <si>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</si>
  <si>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</si>
  <si>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</si>
  <si>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</si>
  <si>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</si>
  <si>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</si>
  <si>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</si>
  <si>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</si>
  <si>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</si>
  <si>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</si>
  <si>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</si>
  <si>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</si>
  <si>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</si>
  <si>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</si>
  <si>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</si>
  <si>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</si>
  <si>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</si>
  <si>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</si>
  <si>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</si>
  <si>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</si>
  <si>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</si>
  <si>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</si>
  <si>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</si>
  <si>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</si>
  <si>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</si>
  <si>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</si>
  <si>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</si>
  <si>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</si>
  <si>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</si>
  <si>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</si>
  <si>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</si>
  <si>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</si>
  <si>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</si>
  <si>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</si>
  <si>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</si>
  <si>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</si>
  <si>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</si>
  <si>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</si>
  <si>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</si>
  <si>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</si>
  <si>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</si>
  <si>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</si>
  <si>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</si>
  <si>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</si>
  <si>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</si>
  <si>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</si>
  <si>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</si>
  <si>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</si>
  <si>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</si>
  <si>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</si>
  <si>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</si>
  <si>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</si>
  <si>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</si>
  <si>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</si>
  <si>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</si>
  <si>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</si>
  <si>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</si>
  <si>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</si>
  <si>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</si>
  <si>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</si>
  <si>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</si>
  <si>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</si>
  <si>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</si>
  <si>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</si>
  <si>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</si>
  <si>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</si>
  <si>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</si>
  <si>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</si>
  <si>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</si>
  <si>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</si>
  <si>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</si>
  <si>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</si>
  <si>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</si>
  <si>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</si>
  <si>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</si>
  <si>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</si>
  <si>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</si>
  <si>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</si>
  <si>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</si>
  <si>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</si>
  <si>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</si>
  <si>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</si>
  <si>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</si>
  <si>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</si>
  <si>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</si>
  <si>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</si>
  <si>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</si>
  <si>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</si>
  <si>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</si>
  <si>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</si>
  <si>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</si>
  <si>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</si>
  <si>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</si>
  <si>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</si>
  <si>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</si>
  <si>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</si>
  <si>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</si>
  <si>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</si>
  <si>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</si>
  <si>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</si>
  <si>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</si>
  <si>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</si>
  <si>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</si>
  <si>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</si>
  <si>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</si>
  <si>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</si>
  <si>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</si>
  <si>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</si>
  <si>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</si>
  <si>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</si>
  <si>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</si>
  <si>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</si>
  <si>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</si>
  <si>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</si>
  <si>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</si>
  <si>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</si>
  <si>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</si>
  <si>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</si>
  <si>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</si>
  <si>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</si>
  <si>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</si>
  <si>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</si>
  <si>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</si>
  <si>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</si>
  <si>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</si>
  <si>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</si>
  <si>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</si>
  <si>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</si>
  <si>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</si>
  <si>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</si>
  <si>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</si>
  <si>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</si>
  <si>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</si>
  <si>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</si>
  <si>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</si>
  <si>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</si>
  <si>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</si>
  <si>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</si>
  <si>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</si>
  <si>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</si>
  <si>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</si>
  <si>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</si>
  <si>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</si>
  <si>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</si>
  <si>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</si>
  <si>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</si>
  <si>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</si>
  <si>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</si>
  <si>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</si>
  <si>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</si>
  <si>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</si>
  <si>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</si>
  <si>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</si>
  <si>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</si>
  <si>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</si>
  <si>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</si>
  <si>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</si>
  <si>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</si>
  <si>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</si>
  <si>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</si>
  <si>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</si>
  <si>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</si>
  <si>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</si>
  <si>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</si>
  <si>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</si>
  <si>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</si>
  <si>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</si>
  <si>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</si>
  <si>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</si>
  <si>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</si>
  <si>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</si>
  <si>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</si>
  <si>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</si>
  <si>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</si>
  <si>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</si>
  <si>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</si>
  <si>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</si>
  <si>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</si>
  <si>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</si>
  <si>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</si>
  <si>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</si>
  <si>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</si>
  <si>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</si>
  <si>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</si>
  <si>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</si>
  <si>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</si>
  <si>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</si>
  <si>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</si>
  <si>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</si>
  <si>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</si>
  <si>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</si>
  <si>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</si>
  <si>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</si>
  <si>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</si>
  <si>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</si>
  <si>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</si>
  <si>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</si>
  <si>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</si>
  <si>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</si>
  <si>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</si>
  <si>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</si>
  <si>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</si>
  <si>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</si>
  <si>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</si>
  <si>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</si>
  <si>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</si>
  <si>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</si>
  <si>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</si>
  <si>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</si>
  <si>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</si>
  <si>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</si>
  <si>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</si>
  <si>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</si>
  <si>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</si>
  <si>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</si>
  <si>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</si>
  <si>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</si>
  <si>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</si>
  <si>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</si>
  <si>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</si>
  <si>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</si>
  <si>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</si>
  <si>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</si>
  <si>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</si>
  <si>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</si>
  <si>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</si>
  <si>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</si>
  <si>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</si>
  <si>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</si>
  <si>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</si>
  <si>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</si>
  <si>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</si>
  <si>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</si>
  <si>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</si>
  <si>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</si>
  <si>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</si>
  <si>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</si>
  <si>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</si>
  <si>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</si>
  <si>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</si>
  <si>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</si>
  <si>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</si>
  <si>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</si>
  <si>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</si>
  <si>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</si>
  <si>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</si>
  <si>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</si>
  <si>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</si>
  <si>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</si>
  <si>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</si>
  <si>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</si>
  <si>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</si>
  <si>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</si>
  <si>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</si>
  <si>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</si>
  <si>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</si>
  <si>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</si>
  <si>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</si>
  <si>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</si>
  <si>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</si>
  <si>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</si>
  <si>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</si>
  <si>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</si>
  <si>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</si>
  <si>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</si>
  <si>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</si>
  <si>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</si>
  <si>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</si>
  <si>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</si>
  <si>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</si>
  <si>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</si>
  <si>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</si>
  <si>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</si>
  <si>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</si>
  <si>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</si>
  <si>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</si>
  <si>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</si>
  <si>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</si>
  <si>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</si>
  <si>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</si>
  <si>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</si>
  <si>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</si>
  <si>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</si>
  <si>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</si>
  <si>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</si>
  <si>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</si>
  <si>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</si>
  <si>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</si>
  <si>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</si>
  <si>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</si>
  <si>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</si>
  <si>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</si>
  <si>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</si>
  <si>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</si>
  <si>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</si>
  <si>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</si>
  <si>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</si>
  <si>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</si>
  <si>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</si>
  <si>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</si>
  <si>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</si>
  <si>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</si>
  <si>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</si>
  <si>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</si>
  <si>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</si>
  <si>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</si>
  <si>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</si>
  <si>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</si>
  <si>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</si>
  <si>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</si>
  <si>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</si>
  <si>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</si>
  <si>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</si>
  <si>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</si>
  <si>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</si>
  <si>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</si>
  <si>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</si>
  <si>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</si>
  <si>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</si>
  <si>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</si>
  <si>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</si>
  <si>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</si>
  <si>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</si>
  <si>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</si>
  <si>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</si>
  <si>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</si>
  <si>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</si>
  <si>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</si>
  <si>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</si>
  <si>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</si>
  <si>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</si>
  <si>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</si>
  <si>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</si>
  <si>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</si>
  <si>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</si>
  <si>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</si>
  <si>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</si>
  <si>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</si>
  <si>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</si>
  <si>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</si>
  <si>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</si>
  <si>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</si>
  <si>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</si>
  <si>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</si>
  <si>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</si>
  <si>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</si>
  <si>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</si>
  <si>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</si>
  <si>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</si>
  <si>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</si>
  <si>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</si>
  <si>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</si>
  <si>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</si>
  <si>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</si>
  <si>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</si>
  <si>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</si>
  <si>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</si>
  <si>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</si>
  <si>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</si>
  <si>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</si>
  <si>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</si>
  <si>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</si>
  <si>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</si>
  <si>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</si>
  <si>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</si>
  <si>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</si>
  <si>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</si>
  <si>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</si>
  <si>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</si>
  <si>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</si>
  <si>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</si>
  <si>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</si>
  <si>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</si>
  <si>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</si>
  <si>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</si>
  <si>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</si>
  <si>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</si>
  <si>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</si>
  <si>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</si>
  <si>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</si>
  <si>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</si>
  <si>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</si>
  <si>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</si>
  <si>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</si>
  <si>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</si>
  <si>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</si>
  <si>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</si>
  <si>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</si>
  <si>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</si>
  <si>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</si>
  <si>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</si>
  <si>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</si>
  <si>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</si>
  <si>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</si>
  <si>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</si>
  <si>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</si>
  <si>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</si>
  <si>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</si>
  <si>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</si>
  <si>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</si>
  <si>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</si>
  <si>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</si>
  <si>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</si>
  <si>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</si>
  <si>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</si>
  <si>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</si>
  <si>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</si>
  <si>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</si>
  <si>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</si>
  <si>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</si>
  <si>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</si>
  <si>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</si>
  <si>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</si>
  <si>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</si>
  <si>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</si>
  <si>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</si>
  <si>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</si>
  <si>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</si>
  <si>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</si>
  <si>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</si>
  <si>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</si>
  <si>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</si>
  <si>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</si>
  <si>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</si>
  <si>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</si>
  <si>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</si>
  <si>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</si>
  <si>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</si>
  <si>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</si>
  <si>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</si>
  <si>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</si>
  <si>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</si>
  <si>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</si>
  <si>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</si>
  <si>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</si>
  <si>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</si>
  <si>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</si>
  <si>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</si>
  <si>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</si>
  <si>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</si>
  <si>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</si>
  <si>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</si>
  <si>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</si>
  <si>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</si>
  <si>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</si>
  <si>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</si>
  <si>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</si>
  <si>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</si>
  <si>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</si>
  <si>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</si>
  <si>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</si>
  <si>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</si>
  <si>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</si>
  <si>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</si>
  <si>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</si>
  <si>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</si>
  <si>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</si>
  <si>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</si>
  <si>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</si>
  <si>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</si>
  <si>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</si>
  <si>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</si>
  <si>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</si>
  <si>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</si>
  <si>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</si>
  <si>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</si>
  <si>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</si>
  <si>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</si>
  <si>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</si>
  <si>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</si>
  <si>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</si>
  <si>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</si>
  <si>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</si>
  <si>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</si>
  <si>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</si>
  <si>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</si>
  <si>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</si>
  <si>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</si>
  <si>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</si>
  <si>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</si>
  <si>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</si>
  <si>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</si>
  <si>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</si>
  <si>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</si>
  <si>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</si>
  <si>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</si>
  <si>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</si>
  <si>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</si>
  <si>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</si>
  <si>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</si>
  <si>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</si>
  <si>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</si>
  <si>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</si>
  <si>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</si>
  <si>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</si>
  <si>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</si>
  <si>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</si>
  <si>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</si>
  <si>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</si>
  <si>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</si>
  <si>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</si>
  <si>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</si>
  <si>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</si>
  <si>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</si>
  <si>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</si>
  <si>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</si>
  <si>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</si>
  <si>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</si>
  <si>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</si>
  <si>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</si>
  <si>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</si>
  <si>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</si>
  <si>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</si>
  <si>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</si>
  <si>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</si>
  <si>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</si>
  <si>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</si>
  <si>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</si>
  <si>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</si>
  <si>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</si>
  <si>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</si>
  <si>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</si>
  <si>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</si>
  <si>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</si>
  <si>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</si>
  <si>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</si>
  <si>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</si>
  <si>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</si>
  <si>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</si>
  <si>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</si>
  <si>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</si>
  <si>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</si>
  <si>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</si>
  <si>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</si>
  <si>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</si>
  <si>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</si>
  <si>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</si>
  <si>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</si>
  <si>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</si>
  <si>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</si>
  <si>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</si>
  <si>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</si>
  <si>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</si>
  <si>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</si>
  <si>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</si>
  <si>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</si>
  <si>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</si>
  <si>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</si>
  <si>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</si>
  <si>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</si>
  <si>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</si>
  <si>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</si>
  <si>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</si>
  <si>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</si>
  <si>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</si>
  <si>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</si>
  <si>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</si>
  <si>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</si>
  <si>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</si>
  <si>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</si>
  <si>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</si>
  <si>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</si>
  <si>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</si>
  <si>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</si>
  <si>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</si>
  <si>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</si>
  <si>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</si>
  <si>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</si>
  <si>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</si>
  <si>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</si>
  <si>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</si>
  <si>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</si>
  <si>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</si>
  <si>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</si>
  <si>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</si>
  <si>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</si>
  <si>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</si>
  <si>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</si>
  <si>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</si>
  <si>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</si>
  <si>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</si>
  <si>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</si>
  <si>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</si>
  <si>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</si>
  <si>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</si>
  <si>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</si>
  <si>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</si>
  <si>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</si>
  <si>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</si>
  <si>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</si>
  <si>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</si>
  <si>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</si>
  <si>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</si>
  <si>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</si>
  <si>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</si>
  <si>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</si>
  <si>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</si>
  <si>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</si>
  <si>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</si>
  <si>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</si>
  <si>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</si>
  <si>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</si>
  <si>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</si>
  <si>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</si>
  <si>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</si>
  <si>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</si>
  <si>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</si>
  <si>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</si>
  <si>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</si>
  <si>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</si>
  <si>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</si>
  <si>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</si>
  <si>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</si>
  <si>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</si>
  <si>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</si>
  <si>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</si>
  <si>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</si>
  <si>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</si>
  <si>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</si>
  <si>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</si>
  <si>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</si>
  <si>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</si>
  <si>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</si>
  <si>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</si>
  <si>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</si>
  <si>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</si>
  <si>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</si>
  <si>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</si>
  <si>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</si>
  <si>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</si>
  <si>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</si>
  <si>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</si>
  <si>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</si>
  <si>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</si>
  <si>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</si>
  <si>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</si>
  <si>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</si>
  <si>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</si>
  <si>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</si>
  <si>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</si>
  <si>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</si>
  <si>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</si>
  <si>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</si>
  <si>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</si>
  <si>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</si>
  <si>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</si>
  <si>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</si>
  <si>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</si>
  <si>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</si>
  <si>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</si>
  <si>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</si>
  <si>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</si>
  <si>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</si>
  <si>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</si>
  <si>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</si>
  <si>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</si>
  <si>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</si>
  <si>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</si>
  <si>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</si>
  <si>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</si>
  <si>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</si>
  <si>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</si>
  <si>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</si>
  <si>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</si>
  <si>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</si>
  <si>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</si>
  <si>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</si>
  <si>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</si>
  <si>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</si>
  <si>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</si>
  <si>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</si>
  <si>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</si>
  <si>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</si>
  <si>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</si>
  <si>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</si>
  <si>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</si>
  <si>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</si>
  <si>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</si>
  <si>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</si>
  <si>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</si>
  <si>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</si>
  <si>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</si>
  <si>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</si>
  <si>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</si>
  <si>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</si>
  <si>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</si>
  <si>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</si>
  <si>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</si>
  <si>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</si>
  <si>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</si>
  <si>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</si>
  <si>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</si>
  <si>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</si>
  <si>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</si>
  <si>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</si>
  <si>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</si>
  <si>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</si>
  <si>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</si>
  <si>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</si>
  <si>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</si>
  <si>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</si>
  <si>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</si>
  <si>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</si>
  <si>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</si>
  <si>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</si>
  <si>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</si>
  <si>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</si>
  <si>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</si>
  <si>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</si>
  <si>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</si>
  <si>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</si>
  <si>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</si>
  <si>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</si>
  <si>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</si>
  <si>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</si>
  <si>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</si>
  <si>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</si>
  <si>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</si>
  <si>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</si>
  <si>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</si>
  <si>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</si>
  <si>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</si>
  <si>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</si>
  <si>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</si>
  <si>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</si>
  <si>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</si>
  <si>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</si>
  <si>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</si>
  <si>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</si>
  <si>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</si>
  <si>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</si>
  <si>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</si>
  <si>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</si>
  <si>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</si>
  <si>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</si>
  <si>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</si>
  <si>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</si>
  <si>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</si>
  <si>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</si>
  <si>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</si>
  <si>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</si>
  <si>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</si>
  <si>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</si>
  <si>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</si>
  <si>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</si>
  <si>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</si>
  <si>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</si>
  <si>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</si>
  <si>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</si>
  <si>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</si>
  <si>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</si>
  <si>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</si>
  <si>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</si>
  <si>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</si>
  <si>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</si>
  <si>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</si>
  <si>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</si>
  <si>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</si>
  <si>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</si>
  <si>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</si>
  <si>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</si>
  <si>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</si>
  <si>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</si>
  <si>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</si>
  <si>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</si>
  <si>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</si>
  <si>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</si>
  <si>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</si>
  <si>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</si>
  <si>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</si>
  <si>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</si>
  <si>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</si>
  <si>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</si>
  <si>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</si>
  <si>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</si>
  <si>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</si>
  <si>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</si>
  <si>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</si>
  <si>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</si>
  <si>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</si>
  <si>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</si>
  <si>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</si>
  <si>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</si>
  <si>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</si>
  <si>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</si>
  <si>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</si>
  <si>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</si>
  <si>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</si>
  <si>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</si>
  <si>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</si>
  <si>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</si>
  <si>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</si>
  <si>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</si>
  <si>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</si>
  <si>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</si>
  <si>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</si>
  <si>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</si>
  <si>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</si>
  <si>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</si>
  <si>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</si>
  <si>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</si>
  <si>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</si>
  <si>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</si>
  <si>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</si>
  <si>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</si>
  <si>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</si>
  <si>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</si>
  <si>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</si>
  <si>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</si>
  <si>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</si>
  <si>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</si>
  <si>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</si>
  <si>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</si>
  <si>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</si>
  <si>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</si>
  <si>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</si>
  <si>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</si>
  <si>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</si>
  <si>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</si>
  <si>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</si>
  <si>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</si>
  <si>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</si>
  <si>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</si>
  <si>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</si>
  <si>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</si>
  <si>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</si>
  <si>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</si>
  <si>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</si>
  <si>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</si>
  <si>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</si>
  <si>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</si>
  <si>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</si>
  <si>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</si>
  <si>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</si>
  <si>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</si>
  <si>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</si>
  <si>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</si>
  <si>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</si>
  <si>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</si>
  <si>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</si>
  <si>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</si>
  <si>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</si>
  <si>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</si>
  <si>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</si>
  <si>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</si>
  <si>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</si>
  <si>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</si>
  <si>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</si>
  <si>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</si>
  <si>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</si>
  <si>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</si>
  <si>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</si>
  <si>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</si>
  <si>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</si>
  <si>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</si>
  <si>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</si>
  <si>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</si>
  <si>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</si>
  <si>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</si>
  <si>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</si>
  <si>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</si>
  <si>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</si>
  <si>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</si>
  <si>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</si>
  <si>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</si>
  <si>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</si>
  <si>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</si>
  <si>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</si>
  <si>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</si>
  <si>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</si>
  <si>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</si>
  <si>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</si>
  <si>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</si>
  <si>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</si>
  <si>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</si>
  <si>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</si>
  <si>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</si>
  <si>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</si>
  <si>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</si>
  <si>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</si>
  <si>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</si>
  <si>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</si>
  <si>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</si>
  <si>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</si>
  <si>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</si>
  <si>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</si>
  <si>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</si>
  <si>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</si>
  <si>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</si>
  <si>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</si>
  <si>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</si>
  <si>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</si>
  <si>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</si>
  <si>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</si>
  <si>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</si>
  <si>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</si>
  <si>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</si>
  <si>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</si>
  <si>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</si>
  <si>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</si>
  <si>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</si>
  <si>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</si>
  <si>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</si>
  <si>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</si>
  <si>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</si>
  <si>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</si>
  <si>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</si>
  <si>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</si>
  <si>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</si>
  <si>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</si>
  <si>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</si>
  <si>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</si>
  <si>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</si>
  <si>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</si>
  <si>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</si>
  <si>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</si>
  <si>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</si>
  <si>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</si>
  <si>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</si>
  <si>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</si>
  <si>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</si>
  <si>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</si>
  <si>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</si>
  <si>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</si>
  <si>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</si>
  <si>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</si>
  <si>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</si>
  <si>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</si>
  <si>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</si>
  <si>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</si>
  <si>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</si>
  <si>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</si>
  <si>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</si>
  <si>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</si>
  <si>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</si>
  <si>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</si>
  <si>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</si>
  <si>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</si>
  <si>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</si>
  <si>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</si>
  <si>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</si>
  <si>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</si>
  <si>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</si>
  <si>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</si>
  <si>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</si>
  <si>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</si>
  <si>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</si>
  <si>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</si>
  <si>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</si>
  <si>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</si>
  <si>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</si>
  <si>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</si>
  <si>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</si>
  <si>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</si>
  <si>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</si>
  <si>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</si>
  <si>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</si>
  <si>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</si>
  <si>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</si>
  <si>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</si>
  <si>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</si>
  <si>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</si>
  <si>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</si>
  <si>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</si>
  <si>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</si>
  <si>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</si>
  <si>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</si>
  <si>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</si>
  <si>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</si>
  <si>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</si>
  <si>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</si>
  <si>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</si>
  <si>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</si>
  <si>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</si>
  <si>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</si>
  <si>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</si>
  <si>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</si>
  <si>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</si>
  <si>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</si>
  <si>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</si>
  <si>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</si>
  <si>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</si>
  <si>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</si>
  <si>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</si>
  <si>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</si>
  <si>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</si>
  <si>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</si>
  <si>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</si>
  <si>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</si>
  <si>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</si>
  <si>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</si>
  <si>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</si>
  <si>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</si>
  <si>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</si>
  <si>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</si>
  <si>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</si>
  <si>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</si>
  <si>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</si>
  <si>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</si>
  <si>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</si>
  <si>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</si>
  <si>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</si>
  <si>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</si>
  <si>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</si>
  <si>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</si>
  <si>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</si>
  <si>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</si>
  <si>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</si>
  <si>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</si>
  <si>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</si>
  <si>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</si>
  <si>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</si>
  <si>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</si>
  <si>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</si>
  <si>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</si>
  <si>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</si>
  <si>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</si>
  <si>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</si>
  <si>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</si>
  <si>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</si>
  <si>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</si>
  <si>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</si>
  <si>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</si>
  <si>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</si>
  <si>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</si>
  <si>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</si>
  <si>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</si>
  <si>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</si>
  <si>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</si>
  <si>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</si>
  <si>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</si>
  <si>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</si>
  <si>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</si>
  <si>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</si>
  <si>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</si>
  <si>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</si>
  <si>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</si>
  <si>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</si>
  <si>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</si>
  <si>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</si>
  <si>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</si>
  <si>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</si>
  <si>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</si>
  <si>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</si>
  <si>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</si>
  <si>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</si>
  <si>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</si>
  <si>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</si>
  <si>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</si>
  <si>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</si>
  <si>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</si>
  <si>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</si>
  <si>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</si>
  <si>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</si>
  <si>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</si>
  <si>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</si>
  <si>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</si>
  <si>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</si>
  <si>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</si>
  <si>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</si>
  <si>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</si>
  <si>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</si>
  <si>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</si>
  <si>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</si>
  <si>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</si>
  <si>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</si>
  <si>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</si>
  <si>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</si>
  <si>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</si>
  <si>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</si>
  <si>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</si>
  <si>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</si>
  <si>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</si>
  <si>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</si>
  <si>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</si>
  <si>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</si>
  <si>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</si>
  <si>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</si>
  <si>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</si>
  <si>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</si>
  <si>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</si>
  <si>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</si>
  <si>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</si>
  <si>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</si>
  <si>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</si>
  <si>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</si>
  <si>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</si>
  <si>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</si>
  <si>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</si>
  <si>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</si>
  <si>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</si>
  <si>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</si>
  <si>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</si>
  <si>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</si>
  <si>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</si>
  <si>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</si>
  <si>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</si>
  <si>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</si>
  <si>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</si>
  <si>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</si>
  <si>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</si>
  <si>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</si>
  <si>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</si>
  <si>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</si>
  <si>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</si>
  <si>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</si>
  <si>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</si>
  <si>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</si>
  <si>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</si>
  <si>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</si>
  <si>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</si>
  <si>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</si>
  <si>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</si>
  <si>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</si>
  <si>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</si>
  <si>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</si>
  <si>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</si>
  <si>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</si>
  <si>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</si>
  <si>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</si>
  <si>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</si>
  <si>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</si>
  <si>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</si>
  <si>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</si>
  <si>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</si>
  <si>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</si>
  <si>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</si>
  <si>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</si>
  <si>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</si>
  <si>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</si>
  <si>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</si>
  <si>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</si>
  <si>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</si>
  <si>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</si>
  <si>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</si>
  <si>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</si>
  <si>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</si>
  <si>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</si>
  <si>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</si>
  <si>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</si>
  <si>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</si>
  <si>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</si>
  <si>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</si>
  <si>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</si>
  <si>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</si>
  <si>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</si>
  <si>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</si>
  <si>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</si>
  <si>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</si>
  <si>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</si>
  <si>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</si>
  <si>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</si>
  <si>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</si>
  <si>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</si>
  <si>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</si>
  <si>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</si>
  <si>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</si>
  <si>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</si>
  <si>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</si>
  <si>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</si>
  <si>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</si>
  <si>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</si>
  <si>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</si>
  <si>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</si>
  <si>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</si>
  <si>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</si>
  <si>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</si>
  <si>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</si>
  <si>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</si>
  <si>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</si>
  <si>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</si>
  <si>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</si>
  <si>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</si>
  <si>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</si>
  <si>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</si>
  <si>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</si>
  <si>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</si>
  <si>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</si>
  <si>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</si>
  <si>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</si>
  <si>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</si>
  <si>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</si>
  <si>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</si>
  <si>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</si>
  <si>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</si>
  <si>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</si>
  <si>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</si>
  <si>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</si>
  <si>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</si>
  <si>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</si>
  <si>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</si>
  <si>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</si>
  <si>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</si>
  <si>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</si>
  <si>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</si>
  <si>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</si>
  <si>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</si>
  <si>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</si>
  <si>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</si>
  <si>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</si>
  <si>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</si>
  <si>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</si>
  <si>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</si>
  <si>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</si>
  <si>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</si>
  <si>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</si>
  <si>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</si>
  <si>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</si>
  <si>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</si>
  <si>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</si>
  <si>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</si>
  <si>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</si>
  <si>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</si>
  <si>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</si>
  <si>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</si>
  <si>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</si>
  <si>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</si>
  <si>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</si>
  <si>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</si>
  <si>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</si>
  <si>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</si>
  <si>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</si>
  <si>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</si>
  <si>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</si>
  <si>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</si>
  <si>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</si>
  <si>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</si>
  <si>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</si>
  <si>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</si>
  <si>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</si>
  <si>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</si>
  <si>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</si>
  <si>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</si>
  <si>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</si>
  <si>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</si>
  <si>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</si>
  <si>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</si>
  <si>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</si>
  <si>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</si>
  <si>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</si>
  <si>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</si>
  <si>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</si>
  <si>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</si>
  <si>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</si>
  <si>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</si>
  <si>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</si>
  <si>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</si>
  <si>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</si>
  <si>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</si>
  <si>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</si>
  <si>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</si>
  <si>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</si>
  <si>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</si>
  <si>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</si>
  <si>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</si>
  <si>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</si>
  <si>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</si>
  <si>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</si>
  <si>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</si>
  <si>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</si>
  <si>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</si>
  <si>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</si>
  <si>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</si>
  <si>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</si>
  <si>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</si>
  <si>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</si>
  <si>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</si>
  <si>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</si>
  <si>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</si>
  <si>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</si>
  <si>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</si>
  <si>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</si>
  <si>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</si>
  <si>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</si>
  <si>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</si>
  <si>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</si>
  <si>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</si>
  <si>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</si>
  <si>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</si>
  <si>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</si>
  <si>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</si>
  <si>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</si>
  <si>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</si>
  <si>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</si>
  <si>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</si>
  <si>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</si>
  <si>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</si>
  <si>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</si>
  <si>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</si>
  <si>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</si>
  <si>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</si>
  <si>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</si>
  <si>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</si>
  <si>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</si>
  <si>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</si>
  <si>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</si>
  <si>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</si>
  <si>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</si>
  <si>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</si>
  <si>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</si>
  <si>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</si>
  <si>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</si>
  <si>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</si>
  <si>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</si>
  <si>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</si>
  <si>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</si>
  <si>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</si>
  <si>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</si>
  <si>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</si>
  <si>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</si>
  <si>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</si>
  <si>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</si>
  <si>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</si>
  <si>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</si>
  <si>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</si>
  <si>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</si>
  <si>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</si>
  <si>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</si>
  <si>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</si>
  <si>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</si>
  <si>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</si>
  <si>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</si>
  <si>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</si>
  <si>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</si>
  <si>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</si>
  <si>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</si>
  <si>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</si>
  <si>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</si>
  <si>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</si>
  <si>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</si>
  <si>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</si>
  <si>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</si>
  <si>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</si>
  <si>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</si>
  <si>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</si>
  <si>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</si>
  <si>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</si>
  <si>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</si>
  <si>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</si>
  <si>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</si>
  <si>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</si>
  <si>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</si>
  <si>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</si>
  <si>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</si>
  <si>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</si>
  <si>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</si>
  <si>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</si>
  <si>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</si>
  <si>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</si>
  <si>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</si>
  <si>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</si>
  <si>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</si>
  <si>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</si>
  <si>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</si>
  <si>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</si>
  <si>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</si>
  <si>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</si>
  <si>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</si>
  <si>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</si>
  <si>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</si>
  <si>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</si>
  <si>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</si>
  <si>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</si>
  <si>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</si>
  <si>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</si>
  <si>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</si>
  <si>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</si>
  <si>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</si>
  <si>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</si>
  <si>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</si>
  <si>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</si>
  <si>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</si>
  <si>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</si>
  <si>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</si>
  <si>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</si>
  <si>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</si>
  <si>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</si>
  <si>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</si>
  <si>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</si>
  <si>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</si>
  <si>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</si>
  <si>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</si>
  <si>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</si>
  <si>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</si>
  <si>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</si>
  <si>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</si>
  <si>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</si>
  <si>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</si>
  <si>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</si>
  <si>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</si>
  <si>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</si>
  <si>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</si>
  <si>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</si>
  <si>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</si>
  <si>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</si>
  <si>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</si>
  <si>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</si>
  <si>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</si>
  <si>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</si>
  <si>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</si>
  <si>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</si>
  <si>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</si>
  <si>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</si>
  <si>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</si>
  <si>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</si>
  <si>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</si>
  <si>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</si>
  <si>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</si>
  <si>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</si>
  <si>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</si>
  <si>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</si>
  <si>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</si>
  <si>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</si>
  <si>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</si>
  <si>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</si>
  <si>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</si>
  <si>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</si>
  <si>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</si>
  <si>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</si>
  <si>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</si>
  <si>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</si>
  <si>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</si>
  <si>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</si>
  <si>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</si>
  <si>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</si>
  <si>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</si>
  <si>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</si>
  <si>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</si>
  <si>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</si>
  <si>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</si>
  <si>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</si>
  <si>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</si>
  <si>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</si>
  <si>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</si>
  <si>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</si>
  <si>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</si>
  <si>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</si>
  <si>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</si>
  <si>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</si>
  <si>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</si>
  <si>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</si>
  <si>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</si>
  <si>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</si>
  <si>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</si>
  <si>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</si>
  <si>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</si>
  <si>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</si>
  <si>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</si>
  <si>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</si>
  <si>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</si>
  <si>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</si>
  <si>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</si>
  <si>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</si>
  <si>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</si>
  <si>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</si>
  <si>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</si>
  <si>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</si>
  <si>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</si>
  <si>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</si>
  <si>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</si>
  <si>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</si>
  <si>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</si>
  <si>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</si>
  <si>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</si>
  <si>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</si>
  <si>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</si>
  <si>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</si>
  <si>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</si>
  <si>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</si>
  <si>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</si>
  <si>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</si>
  <si>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</si>
  <si>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</si>
  <si>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</si>
  <si>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</si>
  <si>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</si>
  <si>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</si>
  <si>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</si>
  <si>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</si>
  <si>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</si>
  <si>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</si>
  <si>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</si>
  <si>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</si>
  <si>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</si>
  <si>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</si>
  <si>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</si>
  <si>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</si>
  <si>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</si>
  <si>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</si>
  <si>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</si>
  <si>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</si>
  <si>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</si>
  <si>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</si>
  <si>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</si>
  <si>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</si>
  <si>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</si>
  <si>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</si>
  <si>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</si>
  <si>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</si>
  <si>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</si>
  <si>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</si>
  <si>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</si>
  <si>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</si>
  <si>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</si>
  <si>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</si>
  <si>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</si>
  <si>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</si>
  <si>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</si>
  <si>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</si>
  <si>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</si>
  <si>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</si>
  <si>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</si>
  <si>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</si>
  <si>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</si>
  <si>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</si>
  <si>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</si>
  <si>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</si>
  <si>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</si>
  <si>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</si>
  <si>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</si>
  <si>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</si>
  <si>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</si>
  <si>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</si>
  <si>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</si>
  <si>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</si>
  <si>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</si>
  <si>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</si>
  <si>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</si>
  <si>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</si>
  <si>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</si>
  <si>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</si>
  <si>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</si>
  <si>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</si>
  <si>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</si>
  <si>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</si>
  <si>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</si>
  <si>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</si>
  <si>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</si>
  <si>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</si>
  <si>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</si>
  <si>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</si>
  <si>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</si>
  <si>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</si>
  <si>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</si>
  <si>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</si>
  <si>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</si>
  <si>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</si>
  <si>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</si>
  <si>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</si>
  <si>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</si>
  <si>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</si>
  <si>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</si>
  <si>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</si>
  <si>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</si>
  <si>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</si>
  <si>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</si>
  <si>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</si>
  <si>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</si>
  <si>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</si>
  <si>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</si>
  <si>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</si>
  <si>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</si>
  <si>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</si>
  <si>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</si>
  <si>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</si>
  <si>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</si>
  <si>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</si>
  <si>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</si>
  <si>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</si>
  <si>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</si>
  <si>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</si>
  <si>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</si>
  <si>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</si>
  <si>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</si>
  <si>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</si>
  <si>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</si>
  <si>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</si>
  <si>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</si>
  <si>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</si>
  <si>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</si>
  <si>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</si>
  <si>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</si>
  <si>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</si>
  <si>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</si>
  <si>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</si>
  <si>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</si>
  <si>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</si>
  <si>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</si>
  <si>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</si>
  <si>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</si>
  <si>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</si>
  <si>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</si>
  <si>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</si>
  <si>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</si>
  <si>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</si>
  <si>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</si>
  <si>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</si>
  <si>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</si>
  <si>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</si>
  <si>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</si>
  <si>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</si>
  <si>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</si>
  <si>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</si>
  <si>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</si>
  <si>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</si>
  <si>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</si>
  <si>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</si>
  <si>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</si>
  <si>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</si>
  <si>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</si>
  <si>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</si>
  <si>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</si>
  <si>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</si>
  <si>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</si>
  <si>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</si>
  <si>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</si>
  <si>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</si>
  <si>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</si>
  <si>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</si>
  <si>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</si>
  <si>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</si>
  <si>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</si>
  <si>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</si>
  <si>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</si>
  <si>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</si>
  <si>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</si>
  <si>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</si>
  <si>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</si>
  <si>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</si>
  <si>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</si>
  <si>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</si>
  <si>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</si>
  <si>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</si>
  <si>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</si>
  <si>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</si>
  <si>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</si>
  <si>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</si>
  <si>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</si>
  <si>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</si>
  <si>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</si>
  <si>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</si>
  <si>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</si>
  <si>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</si>
  <si>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</si>
  <si>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</si>
  <si>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</si>
  <si>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</si>
  <si>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</si>
  <si>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</si>
  <si>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</si>
  <si>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</si>
  <si>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</si>
  <si>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</si>
  <si>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</si>
  <si>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</si>
  <si>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</si>
  <si>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</si>
  <si>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</si>
  <si>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</si>
  <si>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</si>
  <si>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</si>
  <si>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</si>
  <si>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</si>
  <si>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</si>
  <si>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</si>
  <si>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</si>
  <si>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</si>
  <si>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</si>
  <si>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</si>
  <si>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</si>
  <si>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</si>
  <si>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</si>
  <si>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</si>
  <si>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</si>
  <si>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</si>
  <si>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</si>
  <si>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</si>
  <si>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</si>
  <si>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</si>
  <si>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</si>
  <si>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</si>
  <si>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</si>
  <si>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</si>
  <si>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</si>
  <si>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</si>
  <si>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</si>
  <si>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</si>
  <si>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</si>
  <si>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</si>
  <si>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</si>
  <si>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</si>
  <si>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</si>
  <si>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</si>
  <si>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</si>
  <si>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</si>
  <si>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</si>
  <si>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</si>
  <si>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</si>
  <si>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</si>
  <si>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</si>
  <si>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</si>
  <si>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</si>
  <si>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</si>
  <si>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</si>
  <si>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</si>
  <si>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</si>
  <si>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</si>
  <si>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</si>
  <si>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</si>
  <si>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</si>
  <si>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</si>
  <si>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</si>
  <si>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</si>
  <si>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</si>
  <si>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</si>
  <si>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</si>
  <si>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</si>
  <si>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</si>
  <si>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</si>
  <si>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</si>
  <si>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</si>
  <si>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</si>
  <si>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</si>
  <si>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</si>
  <si>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</si>
  <si>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</si>
  <si>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</si>
  <si>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</si>
  <si>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</si>
  <si>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</si>
  <si>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</si>
  <si>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</si>
  <si>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</si>
  <si>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</si>
  <si>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</si>
  <si>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</si>
  <si>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</si>
  <si>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</si>
  <si>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</si>
  <si>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</si>
  <si>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</si>
  <si>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</si>
  <si>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</si>
  <si>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</si>
  <si>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</si>
  <si>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</si>
  <si>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</si>
  <si>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</si>
  <si>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</si>
  <si>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</si>
  <si>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</si>
  <si>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</si>
  <si>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</si>
  <si>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</si>
  <si>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</si>
  <si>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</si>
  <si>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</si>
  <si>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</si>
  <si>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</si>
  <si>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</si>
  <si>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</si>
  <si>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</si>
  <si>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</si>
  <si>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</si>
  <si>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</si>
  <si>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</si>
  <si>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</si>
  <si>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</si>
  <si>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</si>
  <si>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</si>
  <si>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</si>
  <si>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</si>
  <si>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</si>
  <si>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</si>
  <si>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</si>
  <si>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</si>
  <si>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</si>
  <si>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</si>
  <si>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</si>
  <si>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</si>
  <si>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</si>
  <si>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</si>
  <si>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</si>
  <si>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</si>
  <si>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</si>
  <si>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</si>
  <si>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</si>
  <si>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</si>
  <si>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</si>
  <si>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</si>
  <si>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</si>
  <si>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</si>
  <si>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</si>
  <si>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</si>
  <si>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</si>
  <si>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</si>
  <si>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</si>
  <si>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</si>
  <si>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</si>
  <si>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</si>
  <si>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</si>
  <si>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</si>
  <si>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</si>
  <si>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</si>
  <si>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</si>
  <si>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</si>
  <si>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</si>
  <si>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</si>
  <si>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</si>
  <si>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</si>
  <si>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</si>
  <si>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</si>
  <si>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</si>
  <si>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</si>
  <si>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</si>
  <si>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</si>
  <si>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</si>
  <si>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</si>
  <si>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</si>
  <si>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</si>
  <si>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</si>
  <si>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</si>
  <si>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</si>
  <si>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</si>
  <si>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</si>
  <si>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</si>
  <si>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</si>
  <si>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</si>
  <si>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</si>
  <si>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</si>
  <si>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</si>
  <si>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</si>
  <si>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</si>
  <si>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</si>
  <si>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</si>
  <si>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</si>
  <si>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</si>
  <si>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</si>
  <si>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</si>
  <si>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</si>
  <si>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</si>
  <si>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</si>
  <si>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</si>
  <si>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</si>
  <si>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</si>
  <si>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</si>
  <si>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</si>
  <si>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</si>
  <si>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</si>
  <si>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</si>
  <si>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</si>
  <si>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</si>
  <si>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</si>
  <si>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</si>
  <si>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</si>
  <si>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</si>
  <si>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</si>
  <si>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</si>
  <si>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</si>
  <si>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</si>
  <si>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</si>
  <si>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</si>
  <si>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</si>
  <si>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</si>
  <si>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</si>
  <si>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</si>
  <si>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</si>
  <si>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</si>
  <si>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</si>
  <si>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</si>
  <si>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</si>
  <si>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</si>
  <si>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</si>
  <si>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</si>
  <si>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</si>
  <si>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</si>
  <si>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</si>
  <si>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</si>
  <si>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</si>
  <si>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</si>
  <si>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</si>
  <si>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</si>
  <si>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</si>
  <si>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</si>
  <si>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</si>
  <si>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</si>
  <si>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</si>
  <si>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</si>
  <si>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</si>
  <si>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</si>
  <si>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</si>
  <si>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</si>
  <si>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</si>
  <si>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</si>
  <si>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</si>
  <si>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</si>
  <si>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</si>
  <si>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</si>
  <si>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</si>
  <si>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</si>
  <si>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</si>
  <si>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</si>
  <si>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</si>
  <si>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</si>
  <si>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</si>
  <si>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</si>
  <si>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</si>
  <si>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</si>
  <si>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</si>
  <si>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</si>
  <si>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</si>
  <si>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</si>
  <si>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</si>
  <si>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</si>
  <si>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</si>
  <si>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</si>
  <si>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</si>
  <si>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</si>
  <si>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</si>
  <si>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</si>
  <si>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</si>
  <si>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</si>
  <si>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</si>
  <si>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</si>
  <si>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</si>
  <si>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</si>
  <si>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</si>
  <si>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</si>
  <si>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</si>
  <si>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</si>
  <si>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</si>
  <si>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</si>
  <si>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</si>
  <si>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</si>
  <si>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</si>
  <si>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</si>
  <si>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</si>
  <si>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</si>
  <si>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</si>
  <si>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</si>
  <si>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</si>
  <si>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</si>
  <si>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</si>
  <si>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</si>
  <si>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</si>
  <si>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</si>
  <si>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</si>
  <si>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</si>
  <si>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</si>
  <si>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</si>
  <si>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</si>
  <si>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</si>
  <si>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</si>
  <si>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</si>
  <si>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</si>
  <si>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</si>
  <si>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</si>
  <si>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</si>
  <si>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</si>
  <si>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</si>
  <si>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</si>
  <si>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</si>
  <si>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</si>
  <si>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</si>
  <si>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</si>
  <si>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</si>
  <si>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</si>
  <si>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</si>
  <si>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</si>
  <si>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</si>
  <si>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</si>
  <si>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</si>
  <si>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</si>
  <si>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</si>
  <si>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</si>
  <si>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</si>
  <si>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</si>
  <si>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</si>
  <si>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</si>
  <si>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</si>
  <si>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</si>
  <si>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</si>
  <si>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</si>
  <si>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</si>
  <si>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</si>
  <si>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</si>
  <si>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</si>
  <si>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</si>
  <si>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</si>
  <si>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</si>
  <si>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</si>
  <si>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</si>
  <si>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</si>
  <si>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</si>
  <si>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</si>
  <si>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</si>
  <si>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</si>
  <si>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</si>
  <si>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</si>
  <si>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</si>
  <si>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</si>
  <si>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</si>
  <si>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</si>
  <si>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</si>
  <si>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</si>
  <si>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</si>
  <si>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</si>
  <si>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</si>
  <si>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</si>
  <si>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</si>
  <si>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</si>
  <si>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</si>
  <si>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</si>
  <si>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</si>
  <si>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</si>
  <si>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</si>
  <si>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</si>
  <si>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</si>
  <si>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</si>
  <si>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</si>
  <si>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</si>
  <si>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</si>
  <si>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</si>
  <si>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</si>
  <si>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</si>
  <si>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</si>
  <si>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</si>
  <si>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</si>
  <si>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</si>
  <si>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</si>
  <si>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</si>
  <si>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</si>
  <si>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</si>
  <si>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</si>
  <si>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</si>
  <si>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</si>
  <si>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</si>
  <si>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</si>
  <si>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</si>
  <si>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</si>
  <si>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</si>
  <si>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</si>
  <si>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</si>
  <si>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</si>
  <si>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</si>
  <si>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</si>
  <si>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</si>
  <si>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</si>
  <si>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</si>
  <si>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</si>
  <si>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</si>
  <si>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</si>
  <si>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</si>
  <si>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</si>
  <si>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</si>
  <si>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</si>
  <si>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</si>
  <si>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</si>
  <si>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</si>
  <si>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</si>
  <si>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</si>
  <si>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</si>
  <si>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</si>
  <si>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</si>
  <si>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</si>
  <si>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</si>
  <si>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</si>
  <si>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</si>
  <si>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</si>
  <si>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</si>
  <si>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</si>
  <si>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</si>
  <si>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</si>
  <si>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</si>
  <si>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</si>
  <si>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</si>
  <si>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</si>
  <si>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</si>
  <si>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</si>
  <si>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</si>
  <si>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</si>
  <si>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</si>
  <si>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</si>
  <si>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</si>
  <si>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</si>
  <si>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</si>
  <si>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</si>
  <si>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</si>
  <si>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</si>
  <si>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</si>
  <si>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</si>
  <si>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</si>
  <si>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</si>
  <si>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</si>
  <si>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</si>
  <si>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</si>
  <si>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</si>
  <si>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</si>
  <si>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</si>
  <si>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</si>
  <si>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</si>
  <si>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</si>
  <si>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</si>
  <si>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</si>
  <si>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</si>
  <si>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</si>
  <si>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</si>
  <si>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</si>
  <si>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</si>
  <si>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</si>
  <si>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</si>
  <si>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</si>
  <si>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</si>
  <si>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</si>
  <si>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</si>
  <si>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</si>
  <si>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</si>
  <si>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</si>
  <si>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</si>
  <si>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</si>
  <si>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</si>
  <si>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</si>
  <si>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</si>
  <si>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</si>
  <si>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</si>
  <si>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</si>
  <si>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</si>
  <si>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</si>
  <si>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</si>
  <si>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</si>
  <si>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</si>
  <si>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</si>
  <si>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</si>
  <si>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</si>
  <si>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</si>
  <si>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</si>
  <si>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</si>
  <si>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</si>
  <si>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</si>
  <si>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</si>
  <si>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</si>
  <si>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</si>
  <si>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</si>
  <si>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</si>
  <si>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</si>
  <si>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</si>
  <si>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</si>
  <si>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</si>
  <si>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</si>
  <si>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</si>
  <si>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</si>
  <si>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</si>
  <si>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</si>
  <si>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</si>
  <si>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</si>
  <si>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</si>
  <si>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</si>
  <si>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</si>
  <si>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</si>
  <si>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</si>
  <si>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</si>
  <si>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</si>
  <si>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</si>
  <si>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</si>
  <si>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</si>
  <si>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</si>
  <si>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</si>
  <si>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</si>
  <si>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</si>
  <si>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</si>
  <si>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</si>
  <si>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</si>
  <si>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</si>
  <si>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</si>
  <si>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</si>
  <si>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</si>
  <si>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</si>
  <si>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</si>
  <si>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</si>
  <si>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</si>
  <si>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</si>
  <si>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</si>
  <si>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</si>
  <si>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</si>
  <si>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</si>
  <si>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</si>
  <si>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</si>
  <si>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</si>
  <si>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</si>
  <si>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</si>
  <si>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</si>
  <si>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</si>
  <si>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</si>
  <si>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</si>
  <si>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</si>
  <si>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</si>
  <si>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</si>
  <si>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</si>
  <si>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</si>
  <si>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</si>
  <si>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</si>
  <si>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</si>
  <si>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</si>
  <si>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</si>
  <si>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</si>
  <si>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</si>
  <si>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</si>
  <si>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</si>
  <si>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</si>
  <si>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</si>
  <si>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</si>
  <si>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</si>
  <si>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</si>
  <si>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</si>
  <si>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</si>
  <si>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</si>
  <si>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</si>
  <si>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</si>
  <si>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</si>
  <si>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</si>
  <si>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</si>
  <si>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</si>
  <si>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</si>
  <si>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</si>
  <si>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</si>
  <si>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</si>
  <si>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</si>
  <si>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</si>
  <si>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</si>
  <si>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</si>
  <si>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</si>
  <si>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</si>
  <si>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</si>
  <si>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</si>
  <si>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</si>
  <si>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</si>
  <si>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</si>
  <si>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</si>
  <si>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</si>
  <si>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</si>
  <si>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</si>
  <si>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</si>
  <si>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</si>
  <si>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</si>
  <si>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</si>
  <si>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</si>
  <si>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</si>
  <si>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</si>
  <si>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</si>
  <si>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</si>
  <si>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</si>
  <si>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</si>
  <si>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</si>
  <si>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</si>
  <si>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</si>
  <si>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</si>
  <si>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</si>
  <si>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</si>
  <si>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</si>
  <si>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</si>
  <si>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</si>
  <si>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</si>
  <si>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</si>
  <si>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</si>
  <si>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</si>
  <si>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</si>
  <si>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</si>
  <si>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</si>
  <si>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</si>
  <si>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</si>
  <si>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</si>
  <si>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</si>
  <si>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</si>
  <si>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</si>
  <si>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</si>
  <si>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</si>
  <si>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</si>
  <si>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</si>
  <si>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</si>
  <si>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</si>
  <si>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</si>
  <si>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</si>
  <si>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</si>
  <si>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</si>
  <si>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</si>
  <si>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</si>
  <si>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</si>
  <si>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</si>
  <si>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</si>
  <si>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</si>
  <si>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</si>
  <si>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</si>
  <si>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</si>
  <si>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</si>
  <si>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</si>
  <si>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</si>
  <si>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</si>
  <si>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</si>
  <si>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</si>
  <si>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</si>
  <si>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</si>
  <si>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</si>
  <si>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</si>
  <si>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</si>
  <si>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</si>
  <si>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</si>
  <si>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</si>
  <si>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</si>
  <si>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</si>
  <si>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</si>
  <si>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</si>
  <si>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</si>
  <si>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</si>
  <si>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</si>
  <si>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</si>
  <si>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</si>
  <si>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</si>
  <si>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</si>
  <si>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</si>
  <si>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</si>
  <si>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</si>
  <si>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</si>
  <si>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</si>
  <si>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</si>
  <si>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</si>
  <si>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</si>
  <si>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</si>
  <si>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</si>
  <si>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</si>
  <si>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</si>
  <si>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</si>
  <si>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</si>
  <si>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</si>
  <si>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</si>
  <si>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</si>
  <si>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</si>
  <si>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</si>
  <si>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</si>
  <si>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</si>
  <si>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</si>
  <si>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</si>
  <si>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</si>
  <si>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</si>
  <si>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</si>
  <si>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</si>
  <si>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</si>
  <si>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</si>
  <si>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</si>
  <si>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</si>
  <si>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</si>
  <si>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</si>
  <si>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</si>
  <si>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</si>
  <si>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</si>
  <si>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</si>
  <si>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</si>
  <si>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</si>
  <si>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</si>
  <si>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</si>
  <si>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</si>
  <si>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</si>
  <si>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</si>
  <si>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</si>
  <si>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</si>
  <si>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</si>
  <si>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</si>
  <si>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</si>
  <si>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</si>
  <si>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</si>
  <si>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</si>
  <si>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</si>
  <si>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</si>
  <si>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</si>
  <si>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</si>
  <si>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</si>
  <si>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</si>
  <si>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</si>
  <si>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</si>
  <si>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</si>
  <si>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</si>
  <si>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</si>
  <si>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</si>
  <si>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</si>
  <si>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</si>
  <si>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</si>
  <si>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</si>
  <si>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</si>
  <si>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</si>
  <si>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</si>
  <si>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</si>
  <si>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</si>
  <si>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</si>
  <si>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</si>
  <si>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</si>
  <si>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</si>
  <si>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</si>
  <si>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</si>
  <si>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</si>
  <si>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</si>
  <si>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</si>
  <si>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</si>
  <si>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</si>
  <si>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</si>
  <si>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</si>
  <si>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</si>
  <si>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</si>
  <si>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</si>
  <si>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</si>
  <si>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</si>
  <si>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</si>
  <si>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</si>
  <si>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</si>
  <si>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</si>
  <si>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</si>
  <si>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</si>
  <si>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</si>
  <si>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</si>
  <si>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</si>
  <si>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</si>
  <si>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</si>
  <si>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</si>
  <si>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</si>
  <si>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</si>
  <si>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</si>
  <si>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</si>
  <si>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</si>
  <si>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</si>
  <si>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</si>
  <si>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</si>
  <si>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</si>
  <si>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</si>
  <si>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</si>
  <si>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</si>
  <si>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</si>
  <si>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</si>
  <si>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</si>
  <si>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</si>
  <si>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</si>
  <si>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</si>
  <si>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</si>
  <si>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</si>
  <si>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</si>
  <si>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</si>
  <si>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</si>
  <si>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</si>
  <si>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</si>
  <si>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</si>
  <si>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</si>
  <si>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</si>
  <si>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</si>
  <si>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</si>
  <si>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</si>
  <si>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</si>
  <si>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</si>
  <si>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</si>
  <si>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</si>
  <si>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</si>
  <si>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</si>
  <si>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</si>
  <si>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</si>
  <si>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</si>
  <si>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</si>
  <si>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</si>
  <si>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</si>
  <si>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</si>
  <si>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</si>
  <si>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</si>
  <si>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</si>
  <si>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</si>
  <si>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</si>
  <si>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</si>
  <si>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</si>
  <si>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</si>
  <si>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</si>
  <si>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</si>
  <si>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</si>
  <si>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</si>
  <si>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</si>
  <si>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</si>
  <si>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</si>
  <si>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</si>
  <si>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</si>
  <si>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</si>
  <si>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</si>
  <si>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</si>
  <si>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</si>
  <si>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</si>
  <si>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</si>
  <si>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</si>
  <si>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</si>
  <si>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</si>
  <si>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</si>
  <si>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</si>
  <si>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</si>
  <si>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</si>
  <si>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</si>
  <si>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</si>
  <si>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</si>
  <si>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</si>
  <si>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</si>
  <si>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</si>
  <si>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</si>
  <si>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</si>
  <si>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</si>
  <si>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</si>
  <si>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</si>
  <si>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</si>
  <si>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</si>
  <si>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</si>
  <si>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</si>
  <si>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</si>
  <si>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</si>
  <si>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</si>
  <si>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</si>
  <si>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</si>
  <si>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</si>
  <si>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</si>
  <si>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</si>
  <si>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</si>
  <si>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</si>
  <si>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</si>
  <si>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</si>
  <si>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</si>
  <si>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</si>
  <si>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</si>
  <si>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</si>
  <si>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</si>
  <si>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</si>
  <si>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</si>
  <si>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</si>
  <si>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</si>
  <si>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</si>
  <si>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</si>
  <si>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</si>
  <si>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</si>
  <si>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</si>
  <si>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</si>
  <si>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</si>
  <si>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</si>
  <si>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</si>
  <si>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</si>
  <si>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</si>
  <si>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</si>
  <si>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</si>
  <si>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</si>
  <si>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</si>
  <si>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</si>
  <si>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</si>
  <si>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</si>
  <si>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</si>
  <si>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</si>
  <si>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</si>
  <si>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</si>
  <si>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</si>
  <si>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</si>
  <si>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</si>
  <si>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</si>
  <si>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</si>
  <si>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</si>
  <si>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</si>
  <si>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</si>
  <si>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</si>
  <si>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</si>
  <si>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</si>
  <si>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</si>
  <si>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</si>
  <si>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</si>
  <si>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</si>
  <si>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</si>
  <si>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</si>
  <si>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</si>
  <si>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</si>
  <si>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</si>
  <si>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</si>
  <si>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</si>
  <si>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</si>
  <si>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</si>
  <si>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</si>
  <si>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</si>
  <si>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</si>
  <si>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</si>
  <si>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</si>
  <si>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</si>
  <si>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</si>
  <si>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</si>
  <si>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</si>
  <si>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</si>
  <si>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</si>
  <si>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</si>
  <si>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</si>
  <si>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</si>
  <si>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</si>
  <si>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</si>
  <si>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</si>
  <si>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</si>
  <si>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</si>
  <si>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</si>
  <si>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</si>
  <si>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</si>
  <si>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</si>
  <si>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</si>
  <si>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</si>
  <si>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</si>
  <si>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</si>
  <si>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</si>
  <si>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</si>
  <si>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</si>
  <si>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</si>
  <si>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</si>
  <si>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</si>
  <si>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</si>
  <si>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</si>
  <si>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</si>
  <si>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</si>
  <si>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</si>
  <si>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</si>
  <si>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</si>
  <si>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</si>
  <si>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</si>
  <si>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</si>
  <si>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</si>
  <si>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</si>
  <si>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</si>
  <si>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</si>
  <si>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</si>
  <si>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</si>
  <si>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</si>
  <si>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</si>
  <si>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</si>
  <si>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</si>
  <si>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</si>
  <si>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</si>
  <si>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</si>
  <si>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</si>
  <si>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</si>
  <si>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</si>
  <si>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</si>
  <si>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</si>
  <si>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</si>
  <si>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</si>
  <si>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</si>
  <si>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</si>
  <si>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</si>
  <si>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</si>
  <si>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</si>
  <si>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</si>
  <si>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</si>
  <si>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</si>
  <si>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</si>
  <si>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</si>
  <si>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</si>
  <si>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</si>
  <si>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</si>
  <si>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</si>
  <si>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</si>
  <si>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</si>
  <si>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</si>
  <si>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</si>
  <si>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</si>
  <si>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</si>
  <si>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</si>
  <si>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</si>
  <si>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</si>
  <si>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</si>
  <si>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</si>
  <si>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</si>
  <si>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</si>
  <si>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</si>
  <si>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</si>
  <si>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</si>
  <si>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</si>
  <si>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</si>
  <si>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</si>
  <si>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</si>
  <si>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</si>
  <si>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</si>
  <si>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</si>
  <si>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</si>
  <si>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</si>
  <si>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</si>
  <si>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</si>
  <si>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</si>
  <si>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</si>
  <si>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</si>
  <si>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</si>
  <si>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</si>
  <si>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</si>
  <si>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</si>
  <si>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</si>
  <si>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</si>
  <si>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</si>
  <si>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</si>
  <si>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</si>
  <si>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</si>
  <si>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</si>
  <si>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</si>
  <si>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</si>
  <si>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</si>
  <si>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</si>
  <si>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</si>
  <si>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</si>
  <si>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</si>
  <si>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</si>
  <si>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</si>
  <si>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</si>
  <si>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</si>
  <si>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</si>
  <si>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</si>
  <si>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</si>
  <si>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</si>
  <si>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</si>
  <si>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</si>
  <si>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</si>
  <si>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</si>
  <si>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</si>
  <si>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</si>
  <si>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</si>
  <si>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</si>
  <si>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</si>
  <si>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</si>
  <si>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</si>
  <si>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</si>
  <si>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</si>
  <si>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</si>
  <si>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</si>
  <si>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</si>
  <si>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</si>
  <si>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</si>
  <si>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</si>
  <si>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</si>
  <si>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</si>
  <si>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</si>
  <si>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</si>
  <si>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</si>
  <si>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</si>
  <si>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</si>
  <si>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</si>
  <si>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</si>
  <si>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</si>
  <si>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</si>
  <si>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</si>
  <si>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</si>
  <si>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</si>
  <si>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</si>
  <si>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</si>
  <si>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</si>
  <si>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</si>
  <si>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</si>
  <si>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</si>
  <si>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</si>
  <si>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</si>
  <si>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</si>
  <si>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</si>
  <si>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</si>
  <si>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</si>
  <si>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</si>
  <si>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</si>
  <si>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</si>
  <si>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</si>
  <si>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</si>
  <si>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</si>
  <si>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</si>
  <si>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</si>
  <si>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</si>
  <si>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</si>
  <si>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</si>
  <si>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</si>
  <si>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</si>
  <si>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</si>
  <si>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</si>
  <si>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</si>
  <si>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</si>
  <si>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</si>
  <si>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</si>
  <si>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</si>
  <si>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</si>
  <si>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</si>
  <si>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</si>
  <si>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</si>
  <si>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</si>
  <si>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</si>
  <si>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</si>
  <si>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</si>
  <si>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</si>
  <si>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</si>
  <si>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</si>
  <si>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</si>
  <si>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</si>
  <si>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</si>
  <si>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</si>
  <si>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</si>
  <si>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</si>
  <si>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</si>
  <si>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</si>
  <si>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</si>
  <si>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</si>
  <si>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</si>
  <si>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</si>
  <si>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</si>
  <si>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</si>
  <si>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</si>
  <si>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</si>
  <si>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</si>
  <si>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</si>
  <si>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</si>
  <si>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</si>
  <si>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</si>
  <si>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</si>
  <si>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</si>
  <si>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</si>
  <si>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</si>
  <si>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</si>
  <si>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</si>
  <si>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</si>
  <si>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</si>
  <si>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</si>
  <si>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</si>
  <si>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</si>
  <si>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</si>
  <si>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</si>
  <si>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</si>
  <si>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</si>
  <si>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</si>
  <si>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</si>
  <si>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</si>
  <si>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</si>
  <si>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</si>
  <si>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</si>
  <si>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</si>
  <si>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</si>
  <si>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</si>
  <si>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</si>
  <si>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</si>
  <si>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</si>
  <si>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</si>
  <si>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</si>
  <si>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</si>
  <si>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</si>
  <si>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</si>
  <si>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</si>
  <si>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</si>
  <si>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</si>
  <si>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</si>
  <si>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</si>
  <si>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</si>
  <si>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</si>
  <si>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</si>
  <si>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</si>
  <si>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</si>
  <si>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</si>
  <si>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</si>
  <si>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</si>
  <si>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</si>
  <si>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</si>
  <si>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</si>
  <si>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</si>
  <si>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</si>
  <si>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</si>
  <si>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</si>
  <si>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</si>
  <si>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</si>
  <si>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</si>
  <si>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</si>
  <si>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</si>
  <si>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</si>
  <si>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</si>
  <si>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</si>
  <si>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</si>
  <si>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</si>
  <si>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</si>
  <si>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</si>
  <si>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</si>
  <si>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</si>
  <si>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</si>
  <si>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</si>
  <si>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</si>
  <si>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</si>
  <si>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</si>
  <si>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</si>
  <si>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</si>
  <si>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</si>
  <si>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</si>
  <si>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</si>
  <si>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</si>
  <si>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</si>
  <si>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</si>
  <si>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</si>
  <si>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</si>
  <si>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</si>
  <si>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</si>
  <si>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</si>
  <si>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</si>
  <si>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</si>
  <si>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</si>
  <si>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</si>
  <si>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</si>
  <si>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</si>
  <si>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</si>
  <si>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</si>
  <si>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</si>
  <si>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</si>
  <si>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</si>
  <si>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</si>
  <si>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</si>
  <si>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</si>
  <si>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</si>
  <si>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</si>
  <si>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</si>
  <si>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</si>
  <si>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</si>
  <si>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</si>
  <si>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</si>
  <si>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</si>
  <si>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</si>
  <si>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</si>
  <si>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</si>
  <si>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</si>
  <si>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</si>
  <si>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</si>
  <si>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</si>
  <si>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</si>
  <si>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</si>
  <si>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</si>
  <si>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</si>
  <si>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</si>
  <si>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</si>
  <si>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</si>
  <si>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</si>
  <si>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</si>
  <si>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</si>
  <si>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</si>
  <si>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</si>
  <si>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</si>
  <si>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</si>
  <si>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</si>
  <si>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</si>
  <si>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</si>
  <si>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</si>
  <si>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</si>
  <si>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</si>
  <si>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</si>
  <si>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</si>
  <si>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</si>
  <si>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</si>
  <si>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</si>
  <si>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</si>
  <si>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</si>
  <si>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</si>
  <si>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</si>
  <si>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</si>
  <si>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</si>
  <si>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</si>
  <si>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</si>
  <si>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</si>
  <si>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</si>
  <si>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</si>
  <si>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</si>
  <si>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</si>
  <si>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</si>
  <si>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</si>
  <si>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</si>
  <si>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</si>
  <si>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</si>
  <si>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</si>
  <si>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</si>
  <si>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</si>
  <si>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</si>
  <si>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</si>
  <si>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</si>
  <si>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</si>
  <si>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</si>
  <si>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</si>
  <si>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</si>
  <si>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</si>
  <si>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</si>
  <si>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</si>
  <si>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</si>
  <si>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</si>
  <si>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</si>
  <si>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</si>
  <si>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</si>
  <si>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</si>
  <si>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</si>
  <si>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</si>
  <si>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</si>
  <si>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</si>
  <si>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</si>
  <si>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</si>
  <si>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</si>
  <si>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</si>
  <si>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</si>
  <si>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</si>
  <si>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</si>
  <si>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</si>
  <si>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</si>
  <si>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</si>
  <si>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</si>
  <si>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</si>
  <si>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</si>
  <si>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</si>
  <si>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</si>
  <si>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</si>
  <si>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</si>
  <si>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</si>
  <si>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</si>
  <si>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</si>
  <si>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</si>
  <si>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</si>
  <si>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</si>
  <si>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</si>
  <si>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</si>
  <si>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</si>
  <si>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</si>
  <si>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</si>
  <si>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</si>
  <si>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</si>
  <si>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</si>
  <si>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</si>
  <si>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</si>
  <si>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</si>
  <si>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</si>
  <si>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</si>
  <si>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</si>
  <si>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</si>
  <si>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</si>
  <si>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</si>
  <si>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</si>
  <si>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</si>
  <si>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</si>
  <si>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</si>
  <si>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</si>
  <si>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</si>
  <si>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</si>
  <si>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</si>
  <si>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</si>
  <si>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</si>
  <si>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</si>
  <si>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</si>
  <si>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</si>
  <si>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</si>
  <si>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</si>
  <si>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</si>
  <si>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</si>
  <si>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</si>
  <si>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</si>
  <si>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</si>
  <si>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</si>
  <si>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</si>
  <si>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</si>
  <si>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</si>
  <si>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</si>
  <si>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</si>
  <si>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</si>
  <si>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</si>
  <si>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</si>
  <si>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</si>
  <si>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</si>
  <si>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</si>
  <si>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</si>
  <si>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</si>
  <si>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</si>
  <si>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</si>
  <si>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</si>
  <si>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</si>
  <si>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</si>
  <si>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</si>
  <si>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</si>
  <si>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</si>
  <si>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</si>
  <si>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</si>
  <si>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</si>
  <si>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</si>
  <si>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</si>
  <si>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</si>
  <si>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</si>
  <si>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</si>
  <si>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</si>
  <si>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</si>
  <si>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</si>
  <si>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</si>
  <si>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</si>
  <si>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</si>
  <si>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</si>
  <si>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</si>
  <si>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</si>
  <si>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</si>
  <si>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</si>
  <si>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</si>
  <si>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</si>
  <si>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</si>
  <si>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</si>
  <si>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</si>
  <si>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</si>
  <si>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</si>
  <si>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</si>
  <si>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</si>
  <si>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</si>
  <si>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</si>
  <si>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</si>
  <si>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</si>
  <si>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</si>
  <si>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</si>
  <si>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</si>
  <si>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</si>
  <si>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</si>
  <si>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</si>
  <si>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</si>
  <si>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</si>
  <si>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</si>
  <si>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</si>
  <si>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</si>
  <si>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</si>
  <si>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</si>
  <si>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</si>
  <si>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</si>
  <si>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</si>
  <si>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</si>
  <si>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</si>
  <si>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</si>
  <si>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</si>
  <si>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</si>
  <si>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</si>
  <si>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</si>
  <si>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</si>
  <si>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</si>
  <si>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</si>
  <si>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</si>
  <si>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</si>
  <si>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</si>
  <si>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</si>
  <si>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</si>
  <si>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</si>
  <si>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</si>
  <si>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</si>
  <si>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</si>
  <si>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</si>
  <si>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</si>
  <si>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</si>
  <si>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</si>
  <si>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</si>
  <si>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</si>
  <si>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</si>
  <si>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</si>
  <si>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</si>
  <si>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</si>
  <si>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</si>
  <si>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</si>
  <si>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</si>
  <si>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</si>
  <si>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</si>
  <si>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</si>
  <si>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</si>
  <si>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</si>
  <si>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</si>
  <si>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</si>
  <si>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</si>
  <si>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</si>
  <si>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</si>
  <si>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</si>
  <si>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</si>
  <si>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</si>
  <si>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</si>
  <si>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</si>
  <si>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</si>
  <si>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</si>
  <si>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</si>
  <si>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</si>
  <si>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</si>
  <si>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</si>
  <si>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</si>
  <si>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</si>
  <si>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</si>
  <si>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</si>
  <si>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</si>
  <si>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</si>
  <si>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</si>
  <si>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</si>
  <si>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</si>
  <si>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</si>
  <si>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</si>
  <si>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</si>
  <si>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</si>
  <si>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</si>
  <si>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</si>
  <si>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</si>
  <si>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</si>
  <si>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</si>
  <si>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</si>
  <si>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</si>
  <si>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</si>
  <si>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</si>
  <si>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</si>
  <si>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</si>
  <si>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</si>
  <si>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</si>
  <si>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</si>
  <si>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</si>
  <si>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</si>
  <si>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</si>
  <si>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</si>
  <si>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</si>
  <si>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</si>
  <si>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</si>
  <si>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</si>
  <si>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</si>
  <si>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</si>
  <si>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</si>
  <si>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</si>
  <si>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</si>
  <si>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</si>
  <si>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</si>
  <si>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</si>
  <si>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</si>
  <si>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</si>
  <si>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</si>
  <si>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</si>
  <si>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</si>
  <si>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</si>
  <si>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</si>
  <si>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</si>
  <si>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</si>
  <si>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</si>
  <si>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</si>
  <si>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</si>
  <si>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</si>
  <si>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</si>
  <si>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</si>
  <si>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</si>
  <si>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</si>
  <si>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</si>
  <si>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</si>
  <si>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</si>
  <si>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</si>
  <si>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</si>
  <si>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</si>
  <si>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</si>
  <si>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</si>
  <si>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</si>
  <si>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</si>
  <si>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</si>
  <si>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</si>
  <si>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</si>
  <si>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</si>
  <si>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</si>
  <si>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</si>
  <si>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</si>
  <si>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</si>
  <si>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</si>
  <si>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</si>
  <si>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</si>
  <si>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</si>
  <si>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</si>
  <si>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</si>
  <si>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</si>
  <si>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</si>
  <si>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</si>
  <si>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</si>
  <si>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</si>
  <si>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</si>
  <si>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</si>
  <si>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</si>
  <si>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</si>
  <si>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</si>
  <si>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</si>
  <si>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</si>
  <si>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</si>
  <si>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</si>
  <si>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</si>
  <si>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</si>
  <si>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</si>
  <si>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</si>
  <si>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</si>
  <si>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</si>
  <si>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</si>
  <si>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</si>
  <si>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</si>
  <si>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</si>
  <si>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</si>
  <si>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</si>
  <si>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</si>
  <si>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</si>
  <si>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</si>
  <si>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</si>
  <si>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</si>
  <si>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</si>
  <si>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</si>
  <si>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</si>
  <si>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</si>
  <si>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</si>
  <si>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</si>
  <si>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</si>
  <si>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</si>
  <si>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</si>
  <si>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</si>
  <si>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</si>
  <si>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</si>
  <si>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</si>
  <si>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</si>
  <si>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</si>
  <si>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</si>
  <si>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</si>
  <si>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</si>
  <si>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</si>
  <si>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</si>
  <si>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</si>
  <si>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</si>
  <si>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</si>
  <si>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</si>
  <si>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</si>
  <si>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</si>
  <si>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</si>
  <si>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</si>
  <si>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</si>
  <si>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</si>
  <si>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</si>
  <si>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</si>
  <si>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</si>
  <si>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</si>
  <si>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</si>
  <si>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</si>
  <si>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</si>
  <si>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</si>
  <si>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</si>
  <si>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</si>
  <si>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</si>
  <si>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</si>
  <si>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</si>
  <si>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</si>
  <si>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</si>
  <si>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</si>
  <si>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</si>
  <si>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</si>
  <si>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</si>
  <si>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</si>
  <si>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</si>
  <si>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</si>
  <si>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</si>
  <si>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</si>
  <si>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</si>
  <si>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</si>
  <si>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</si>
  <si>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</si>
  <si>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</si>
  <si>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</si>
  <si>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</si>
  <si>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</si>
  <si>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</si>
  <si>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</si>
  <si>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</si>
  <si>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</si>
  <si>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</si>
  <si>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</si>
  <si>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</si>
  <si>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</si>
  <si>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</si>
  <si>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</si>
  <si>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</si>
  <si>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</si>
  <si>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</si>
  <si>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</si>
  <si>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</si>
  <si>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</si>
  <si>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</si>
  <si>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</si>
  <si>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</si>
  <si>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</si>
  <si>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</si>
  <si>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</si>
  <si>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</si>
  <si>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</si>
  <si>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</si>
  <si>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</si>
  <si>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</si>
  <si>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</si>
  <si>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</si>
  <si>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</si>
  <si>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</si>
  <si>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</si>
  <si>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</si>
  <si>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</si>
  <si>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</si>
  <si>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</si>
  <si>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</si>
  <si>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</si>
  <si>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</si>
  <si>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</si>
  <si>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</si>
  <si>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</si>
  <si>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</si>
  <si>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</si>
  <si>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</si>
  <si>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</si>
  <si>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</si>
  <si>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</si>
  <si>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</si>
  <si>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</si>
  <si>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</si>
  <si>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</si>
  <si>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</si>
  <si>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</si>
  <si>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</si>
  <si>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</si>
  <si>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</si>
  <si>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</si>
  <si>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</si>
  <si>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</si>
  <si>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</si>
  <si>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</si>
  <si>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</si>
  <si>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</si>
  <si>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</si>
  <si>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</si>
  <si>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</si>
  <si>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</si>
  <si>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</si>
  <si>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</si>
  <si>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</si>
  <si>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</si>
  <si>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</si>
  <si>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</si>
  <si>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</si>
  <si>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</si>
  <si>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</si>
  <si>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</si>
  <si>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</si>
  <si>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</si>
  <si>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</si>
  <si>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</si>
  <si>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</si>
  <si>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</si>
  <si>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</si>
  <si>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</si>
  <si>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</si>
  <si>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</si>
  <si>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</si>
  <si>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</si>
  <si>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</si>
  <si>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</si>
  <si>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</si>
  <si>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</si>
  <si>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</si>
  <si>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</si>
  <si>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</si>
  <si>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</si>
  <si>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</si>
  <si>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</si>
  <si>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</si>
  <si>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</si>
  <si>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</si>
  <si>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</si>
  <si>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</si>
  <si>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</si>
  <si>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</si>
  <si>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</si>
  <si>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</si>
  <si>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</si>
  <si>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</si>
  <si>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</si>
  <si>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</si>
  <si>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</si>
  <si>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</si>
  <si>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</si>
  <si>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</si>
  <si>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</si>
  <si>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</si>
  <si>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</si>
  <si>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</si>
  <si>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</si>
  <si>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</si>
  <si>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</si>
  <si>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</si>
  <si>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</si>
  <si>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</si>
  <si>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</si>
  <si>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</si>
  <si>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</si>
  <si>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</si>
  <si>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</si>
  <si>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</si>
  <si>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</si>
  <si>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</si>
  <si>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</si>
  <si>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</si>
  <si>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</si>
  <si>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</si>
  <si>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</si>
  <si>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</si>
  <si>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</si>
  <si>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</si>
  <si>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</si>
  <si>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</si>
  <si>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</si>
  <si>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</si>
  <si>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</si>
  <si>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</si>
  <si>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</si>
  <si>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</si>
  <si>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</si>
  <si>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</si>
  <si>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</si>
  <si>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</si>
  <si>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</si>
  <si>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</si>
  <si>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</si>
  <si>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</si>
  <si>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</si>
  <si>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</si>
  <si>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</si>
  <si>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</si>
  <si>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</si>
  <si>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</si>
  <si>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</si>
  <si>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</si>
  <si>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</si>
  <si>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</si>
  <si>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</si>
  <si>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</si>
  <si>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</si>
  <si>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</si>
  <si>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</si>
  <si>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</si>
  <si>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</si>
  <si>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</si>
  <si>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</si>
  <si>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</si>
  <si>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</si>
  <si>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</si>
  <si>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</si>
  <si>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</si>
  <si>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</si>
  <si>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</si>
  <si>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</si>
  <si>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</si>
  <si>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</si>
  <si>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</si>
  <si>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</si>
  <si>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</si>
  <si>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</si>
  <si>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</si>
  <si>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</si>
  <si>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</si>
  <si>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</si>
  <si>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</si>
  <si>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</si>
  <si>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</si>
  <si>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</si>
  <si>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</si>
  <si>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</si>
  <si>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</si>
  <si>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</si>
  <si>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</si>
  <si>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</si>
  <si>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</si>
  <si>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</si>
  <si>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</si>
  <si>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</si>
  <si>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</si>
  <si>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</si>
  <si>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</si>
  <si>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</si>
  <si>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</si>
  <si>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</si>
  <si>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</si>
  <si>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</si>
  <si>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</si>
  <si>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</si>
  <si>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</si>
  <si>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</si>
  <si>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</si>
  <si>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</si>
  <si>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</si>
  <si>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</si>
  <si>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</si>
  <si>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</si>
  <si>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</si>
  <si>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</si>
  <si>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</si>
  <si>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</si>
  <si>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</si>
  <si>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</si>
  <si>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</si>
  <si>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</si>
  <si>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</si>
  <si>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</si>
  <si>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</si>
  <si>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</si>
  <si>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</si>
  <si>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</si>
  <si>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</si>
  <si>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</si>
  <si>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</si>
  <si>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</si>
  <si>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</si>
  <si>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</si>
  <si>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</si>
  <si>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</si>
  <si>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</si>
  <si>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</si>
  <si>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</si>
  <si>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</si>
  <si>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</si>
  <si>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</si>
  <si>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</si>
  <si>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</si>
  <si>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</si>
  <si>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</si>
  <si>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</si>
  <si>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</si>
  <si>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</si>
  <si>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</si>
  <si>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</si>
  <si>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</si>
  <si>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</si>
  <si>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</si>
  <si>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</si>
  <si>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</si>
  <si>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</si>
  <si>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</si>
  <si>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</si>
  <si>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</si>
  <si>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</si>
  <si>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</si>
  <si>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</si>
  <si>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</si>
  <si>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</si>
  <si>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</si>
  <si>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</si>
  <si>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</si>
  <si>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</si>
  <si>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</si>
  <si>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</si>
  <si>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</si>
  <si>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</si>
  <si>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</si>
  <si>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</si>
  <si>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</si>
  <si>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</si>
  <si>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</si>
  <si>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</si>
  <si>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</si>
  <si>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</si>
  <si>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</si>
  <si>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</si>
  <si>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</si>
  <si>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</si>
  <si>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</si>
  <si>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</si>
  <si>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</si>
  <si>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</si>
  <si>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</si>
  <si>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</si>
  <si>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</si>
  <si>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</si>
  <si>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</si>
  <si>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</si>
  <si>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</si>
  <si>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</si>
  <si>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</si>
  <si>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</si>
  <si>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</si>
  <si>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</si>
  <si>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</si>
  <si>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</si>
  <si>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</si>
  <si>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</si>
  <si>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</si>
  <si>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</si>
  <si>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</si>
  <si>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</si>
  <si>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</si>
  <si>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</si>
  <si>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</si>
  <si>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</si>
  <si>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</si>
  <si>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</si>
  <si>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</si>
  <si>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</si>
  <si>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</si>
  <si>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</si>
  <si>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</si>
  <si>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</si>
  <si>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</si>
  <si>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</si>
  <si>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</si>
  <si>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</si>
  <si>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</si>
  <si>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</si>
  <si>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</si>
  <si>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</si>
  <si>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</si>
  <si>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</si>
  <si>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</si>
  <si>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</si>
  <si>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</si>
  <si>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</si>
  <si>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</si>
  <si>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</si>
  <si>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</si>
  <si>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</si>
  <si>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</si>
  <si>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</si>
  <si>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</si>
  <si>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</si>
  <si>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</si>
  <si>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</si>
  <si>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</si>
  <si>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</si>
  <si>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</si>
  <si>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</si>
  <si>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</si>
  <si>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</si>
  <si>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</si>
  <si>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</si>
  <si>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</si>
  <si>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</si>
  <si>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</si>
  <si>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</si>
  <si>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</si>
  <si>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</si>
  <si>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</si>
  <si>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</si>
  <si>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</si>
  <si>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</si>
  <si>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</si>
  <si>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</si>
  <si>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</si>
  <si>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</si>
  <si>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</si>
  <si>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</si>
  <si>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</si>
  <si>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</si>
  <si>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</si>
  <si>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</si>
  <si>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</si>
  <si>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</si>
  <si>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</si>
  <si>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</si>
  <si>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</si>
  <si>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</si>
  <si>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</si>
  <si>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</si>
  <si>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</si>
  <si>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</si>
  <si>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</si>
  <si>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</si>
  <si>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</si>
  <si>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</si>
  <si>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</si>
  <si>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</si>
  <si>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</si>
  <si>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</si>
  <si>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</si>
  <si>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</si>
  <si>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</si>
  <si>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</si>
  <si>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</si>
  <si>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</si>
  <si>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</si>
  <si>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</si>
  <si>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</si>
  <si>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</si>
  <si>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</si>
  <si>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</si>
  <si>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</si>
  <si>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</si>
  <si>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</si>
  <si>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</si>
  <si>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</si>
  <si>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</si>
  <si>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</si>
  <si>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</si>
  <si>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</si>
  <si>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</si>
  <si>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</si>
  <si>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</si>
  <si>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</si>
  <si>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</si>
  <si>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</si>
  <si>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</si>
  <si>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</si>
  <si>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</si>
  <si>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</si>
  <si>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</si>
  <si>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</si>
  <si>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</si>
  <si>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</si>
  <si>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</si>
  <si>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</si>
  <si>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</si>
  <si>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</si>
  <si>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</si>
  <si>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</si>
  <si>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</si>
  <si>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</si>
  <si>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</si>
  <si>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</si>
  <si>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</si>
  <si>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</si>
  <si>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</si>
  <si>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</si>
  <si>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</si>
  <si>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</si>
  <si>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</si>
  <si>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</si>
  <si>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</si>
  <si>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</si>
  <si>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</si>
  <si>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</si>
  <si>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</si>
  <si>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</si>
  <si>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</si>
  <si>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</si>
  <si>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</si>
  <si>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</si>
  <si>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</si>
  <si>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</si>
  <si>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</si>
  <si>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</si>
  <si>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</si>
  <si>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</si>
  <si>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</si>
  <si>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</si>
  <si>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</si>
  <si>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</si>
  <si>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</si>
  <si>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</si>
  <si>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</si>
  <si>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</si>
  <si>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</si>
  <si>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</si>
  <si>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</si>
  <si>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</si>
  <si>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</si>
  <si>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</si>
  <si>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</si>
  <si>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</si>
  <si>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</si>
  <si>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</si>
  <si>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</si>
  <si>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</si>
  <si>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</si>
  <si>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</si>
  <si>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</si>
  <si>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</si>
  <si>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</si>
  <si>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</si>
  <si>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</si>
  <si>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</si>
  <si>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</si>
  <si>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</si>
  <si>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</si>
  <si>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</si>
  <si>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</si>
  <si>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</si>
  <si>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</si>
  <si>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</si>
  <si>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</si>
  <si>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</si>
  <si>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</si>
  <si>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</si>
  <si>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</si>
  <si>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</si>
  <si>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</si>
  <si>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</si>
  <si>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</si>
  <si>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</si>
  <si>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</si>
  <si>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</si>
  <si>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</si>
  <si>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</si>
  <si>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</si>
  <si>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</si>
  <si>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</si>
  <si>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</si>
  <si>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</si>
  <si>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</si>
  <si>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</si>
  <si>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</si>
  <si>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</si>
  <si>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</si>
  <si>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</si>
  <si>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</si>
  <si>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</si>
  <si>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</si>
  <si>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</si>
  <si>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</si>
  <si>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</si>
  <si>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</si>
  <si>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</si>
  <si>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</si>
  <si>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</si>
  <si>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</si>
  <si>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</si>
  <si>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</si>
  <si>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</si>
  <si>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</si>
  <si>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</si>
  <si>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</si>
  <si>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</si>
  <si>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</si>
  <si>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</si>
  <si>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</si>
  <si>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</si>
  <si>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</si>
  <si>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</si>
  <si>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</si>
  <si>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</si>
  <si>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</si>
  <si>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</si>
  <si>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</si>
  <si>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</si>
  <si>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</si>
  <si>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</si>
  <si>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</si>
  <si>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</si>
  <si>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</si>
  <si>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</si>
  <si>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</si>
  <si>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</si>
  <si>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</si>
  <si>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</si>
  <si>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</si>
  <si>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</si>
  <si>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</si>
  <si>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</si>
  <si>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</si>
  <si>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</si>
  <si>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</si>
  <si>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</si>
  <si>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</si>
  <si>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</si>
  <si>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</si>
  <si>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</si>
  <si>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</si>
  <si>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</si>
  <si>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</si>
  <si>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</si>
  <si>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</si>
  <si>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</si>
  <si>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</si>
  <si>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</si>
  <si>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</si>
  <si>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</si>
  <si>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</si>
  <si>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</si>
  <si>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</si>
  <si>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</si>
  <si>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</si>
  <si>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</si>
  <si>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</si>
  <si>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</si>
  <si>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</si>
  <si>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</si>
  <si>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</si>
  <si>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</si>
  <si>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</si>
  <si>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</si>
  <si>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</si>
  <si>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</si>
  <si>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</si>
  <si>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</si>
  <si>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</si>
  <si>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</si>
  <si>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</si>
  <si>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</si>
  <si>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</si>
  <si>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</si>
  <si>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</si>
  <si>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</si>
  <si>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</si>
  <si>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</si>
  <si>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</si>
  <si>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</si>
  <si>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</si>
  <si>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</si>
  <si>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</si>
  <si>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</si>
  <si>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</si>
  <si>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</si>
  <si>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</si>
  <si>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</si>
  <si>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</si>
  <si>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</si>
  <si>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</si>
  <si>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</si>
  <si>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</si>
  <si>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</si>
  <si>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</si>
  <si>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</si>
  <si>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</si>
  <si>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</si>
  <si>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</si>
  <si>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</si>
  <si>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</si>
  <si>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</si>
  <si>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</si>
  <si>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</si>
  <si>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</si>
  <si>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</si>
  <si>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</si>
  <si>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</si>
  <si>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</si>
  <si>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</si>
  <si>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</si>
  <si>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</si>
  <si>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</si>
  <si>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</si>
  <si>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</si>
  <si>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</si>
  <si>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</si>
  <si>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</si>
  <si>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</si>
  <si>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</si>
  <si>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</si>
  <si>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</si>
  <si>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</si>
  <si>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</si>
  <si>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</si>
  <si>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</si>
  <si>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</si>
  <si>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</si>
  <si>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</si>
  <si>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</si>
  <si>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</si>
  <si>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</si>
  <si>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</si>
  <si>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</si>
  <si>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</si>
  <si>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</si>
  <si>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</si>
  <si>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</si>
  <si>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</si>
  <si>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</si>
  <si>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</si>
  <si>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</si>
  <si>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</si>
  <si>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</si>
  <si>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</si>
  <si>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</si>
  <si>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</si>
  <si>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</si>
  <si>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</si>
  <si>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</si>
  <si>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</si>
  <si>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</si>
  <si>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</si>
  <si>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</si>
  <si>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</si>
  <si>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</si>
  <si>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</si>
  <si>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</si>
  <si>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</si>
  <si>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</si>
  <si>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</si>
  <si>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</si>
  <si>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</si>
  <si>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</si>
  <si>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</si>
  <si>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</si>
  <si>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</si>
  <si>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</si>
  <si>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</si>
  <si>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</si>
  <si>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</si>
  <si>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</si>
  <si>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</si>
  <si>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</si>
  <si>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</si>
  <si>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</si>
  <si>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</si>
  <si>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</si>
  <si>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</si>
  <si>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</si>
  <si>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</si>
  <si>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</si>
  <si>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</si>
  <si>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</si>
  <si>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</si>
  <si>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</si>
  <si>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</si>
  <si>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</si>
  <si>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</si>
  <si>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</si>
  <si>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</si>
  <si>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</si>
  <si>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</si>
  <si>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</si>
  <si>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</si>
  <si>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</si>
  <si>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</si>
  <si>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</si>
  <si>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</si>
  <si>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</si>
  <si>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</si>
  <si>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</si>
  <si>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</si>
  <si>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</si>
  <si>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</si>
  <si>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</si>
  <si>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</si>
  <si>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</si>
  <si>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</si>
  <si>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</si>
  <si>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</si>
  <si>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</si>
  <si>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</si>
  <si>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</si>
  <si>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</si>
  <si>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</si>
  <si>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</si>
  <si>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</si>
  <si>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</si>
  <si>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</si>
  <si>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</si>
  <si>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</si>
  <si>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</si>
  <si>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</si>
  <si>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</si>
  <si>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</si>
  <si>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</si>
  <si>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</si>
  <si>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</si>
  <si>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</si>
  <si>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</si>
  <si>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</si>
  <si>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</si>
  <si>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</si>
  <si>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</si>
  <si>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</si>
  <si>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</si>
  <si>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</si>
  <si>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</si>
  <si>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</si>
  <si>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</si>
  <si>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</si>
  <si>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</si>
  <si>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</si>
  <si>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</si>
  <si>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</si>
  <si>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</si>
  <si>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</si>
  <si>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</si>
  <si>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</si>
  <si>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</si>
  <si>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</si>
  <si>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</si>
  <si>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</si>
  <si>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</si>
  <si>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</si>
  <si>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</si>
  <si>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</si>
  <si>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</si>
  <si>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</si>
  <si>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</si>
  <si>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</si>
  <si>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</si>
  <si>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</si>
  <si>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</si>
  <si>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</si>
  <si>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</si>
  <si>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</si>
  <si>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</si>
  <si>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</si>
  <si>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</si>
  <si>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</si>
  <si>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</si>
  <si>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</si>
  <si>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</si>
  <si>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</si>
  <si>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</si>
  <si>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</si>
  <si>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</si>
  <si>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</si>
  <si>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</si>
  <si>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</si>
  <si>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</si>
  <si>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</si>
  <si>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</si>
  <si>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</si>
  <si>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</si>
  <si>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</si>
  <si>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</si>
  <si>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</si>
  <si>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</si>
  <si>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</si>
  <si>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</si>
  <si>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</si>
  <si>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</si>
  <si>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</si>
  <si>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</si>
  <si>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</si>
  <si>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</si>
  <si>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</si>
  <si>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</si>
  <si>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</si>
  <si>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</si>
  <si>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</si>
  <si>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</si>
  <si>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</si>
  <si>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</si>
  <si>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</si>
  <si>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</si>
  <si>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</si>
  <si>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</si>
  <si>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</si>
  <si>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</si>
  <si>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</si>
  <si>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</si>
  <si>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</si>
  <si>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</si>
  <si>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</si>
  <si>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</si>
  <si>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</si>
  <si>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</si>
  <si>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</si>
  <si>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</si>
  <si>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</si>
  <si>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</si>
  <si>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</si>
  <si>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</si>
  <si>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</si>
  <si>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</si>
  <si>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</si>
  <si>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</si>
  <si>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</si>
  <si>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</si>
  <si>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</si>
  <si>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</si>
  <si>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</si>
  <si>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</si>
  <si>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</si>
  <si>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</si>
  <si>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</si>
  <si>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</si>
  <si>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</si>
  <si>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</si>
  <si>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</si>
  <si>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</si>
  <si>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</si>
  <si>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</si>
  <si>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</si>
  <si>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</si>
  <si>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</si>
  <si>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</si>
  <si>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</si>
  <si>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</si>
  <si>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</si>
  <si>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</si>
  <si>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</si>
  <si>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</si>
  <si>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</si>
  <si>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</si>
  <si>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</si>
  <si>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</si>
  <si>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</si>
  <si>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</si>
  <si>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</si>
  <si>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</si>
  <si>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</si>
  <si>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</si>
  <si>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</si>
  <si>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</si>
  <si>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</si>
  <si>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</si>
  <si>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</si>
  <si>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</si>
  <si>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</si>
  <si>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</si>
  <si>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</si>
  <si>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</si>
  <si>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</si>
  <si>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</si>
  <si>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</si>
  <si>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</si>
  <si>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</si>
  <si>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</si>
  <si>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</si>
  <si>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</si>
  <si>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</si>
  <si>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</si>
  <si>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</si>
  <si>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</si>
  <si>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</si>
  <si>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</si>
  <si>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</si>
  <si>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</si>
  <si>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</si>
  <si>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</si>
  <si>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</si>
  <si>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</si>
  <si>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</si>
  <si>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</si>
  <si>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</si>
  <si>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</si>
  <si>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</si>
  <si>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</si>
  <si>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</si>
  <si>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</si>
  <si>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</si>
  <si>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</si>
  <si>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</si>
  <si>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</si>
  <si>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</si>
  <si>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</si>
  <si>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</si>
  <si>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</si>
  <si>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</si>
  <si>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</si>
  <si>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</si>
  <si>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</si>
  <si>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</si>
  <si>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</si>
  <si>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</si>
  <si>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</si>
  <si>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</si>
  <si>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</si>
  <si>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</si>
  <si>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</si>
  <si>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</si>
  <si>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</si>
  <si>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</si>
  <si>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</si>
  <si>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</si>
  <si>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</si>
  <si>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</si>
  <si>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</si>
  <si>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</si>
  <si>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</si>
  <si>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</si>
  <si>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</si>
  <si>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</si>
  <si>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</si>
  <si>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</si>
  <si>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</si>
  <si>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</si>
  <si>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</si>
  <si>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</si>
  <si>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</si>
  <si>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</si>
  <si>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</si>
  <si>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</si>
  <si>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</si>
  <si>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</si>
  <si>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</si>
  <si>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</si>
  <si>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</si>
  <si>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</si>
  <si>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</si>
  <si>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</si>
  <si>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</si>
  <si>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</si>
  <si>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</si>
  <si>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</si>
  <si>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</si>
  <si>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</si>
  <si>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</si>
  <si>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</si>
  <si>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</si>
  <si>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</si>
  <si>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</si>
  <si>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</si>
  <si>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</si>
  <si>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</si>
  <si>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</si>
  <si>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</si>
  <si>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</si>
  <si>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</si>
  <si>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</si>
  <si>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</si>
  <si>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</si>
  <si>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</si>
  <si>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</si>
  <si>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</si>
  <si>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</si>
  <si>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</si>
  <si>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</si>
  <si>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</si>
  <si>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</si>
  <si>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</si>
  <si>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</si>
  <si>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</si>
  <si>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</si>
  <si>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</si>
  <si>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</si>
  <si>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</si>
  <si>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</si>
  <si>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</si>
  <si>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</si>
  <si>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</si>
  <si>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</si>
  <si>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</si>
  <si>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</si>
  <si>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</si>
  <si>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</si>
  <si>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</si>
  <si>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</si>
  <si>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</si>
  <si>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</si>
  <si>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</si>
  <si>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</si>
  <si>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</si>
  <si>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</si>
  <si>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</si>
  <si>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</si>
  <si>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</si>
  <si>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</si>
  <si>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</si>
  <si>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</si>
  <si>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</si>
  <si>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</si>
  <si>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</si>
  <si>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</si>
  <si>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</si>
  <si>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</si>
  <si>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</si>
  <si>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</si>
  <si>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</si>
  <si>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</si>
  <si>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</si>
  <si>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</si>
  <si>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</si>
  <si>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</si>
  <si>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</si>
  <si>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</si>
  <si>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</si>
  <si>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</si>
  <si>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</si>
  <si>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</si>
  <si>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</si>
  <si>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</si>
  <si>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</si>
  <si>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</si>
  <si>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</si>
  <si>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</si>
  <si>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</si>
  <si>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</si>
  <si>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</si>
  <si>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</si>
  <si>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</si>
  <si>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</si>
  <si>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</si>
  <si>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</si>
  <si>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</si>
  <si>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</si>
  <si>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</si>
  <si>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</si>
  <si>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</si>
  <si>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</si>
  <si>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</si>
  <si>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</si>
  <si>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</si>
  <si>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</si>
  <si>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</si>
  <si>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</si>
  <si>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</si>
  <si>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</si>
  <si>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</si>
  <si>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</si>
  <si>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</si>
  <si>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</si>
  <si>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</si>
  <si>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</si>
  <si>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</si>
  <si>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</si>
  <si>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</si>
  <si>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</si>
  <si>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</si>
  <si>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</si>
  <si>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</si>
  <si>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</si>
  <si>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</si>
  <si>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</si>
  <si>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</si>
  <si>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</si>
  <si>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</si>
  <si>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</si>
  <si>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</si>
  <si>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</si>
  <si>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</si>
  <si>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</si>
  <si>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</si>
  <si>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</si>
  <si>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</si>
  <si>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</si>
  <si>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</si>
  <si>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</si>
  <si>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</si>
  <si>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</si>
  <si>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</si>
  <si>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</si>
  <si>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</si>
  <si>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</si>
  <si>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</si>
  <si>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</si>
  <si>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</si>
  <si>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</si>
  <si>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</si>
  <si>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</si>
  <si>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</si>
  <si>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</si>
  <si>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</si>
  <si>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</si>
  <si>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</si>
  <si>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</si>
  <si>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</si>
  <si>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</si>
  <si>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</si>
  <si>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</si>
  <si>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</si>
  <si>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</si>
  <si>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</si>
  <si>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</si>
  <si>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</si>
  <si>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</si>
  <si>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</si>
  <si>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</si>
  <si>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</si>
  <si>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</si>
  <si>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</si>
  <si>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</si>
  <si>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</si>
  <si>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</si>
  <si>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</si>
  <si>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</si>
  <si>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</si>
  <si>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</si>
  <si>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</si>
  <si>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</si>
  <si>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</si>
  <si>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</si>
  <si>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</si>
  <si>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</si>
  <si>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</si>
  <si>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</si>
  <si>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</si>
  <si>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</si>
  <si>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</si>
  <si>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</si>
  <si>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</si>
  <si>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</si>
  <si>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</si>
  <si>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</si>
  <si>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</si>
  <si>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</si>
  <si>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</si>
  <si>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</si>
  <si>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</si>
  <si>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</si>
  <si>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</si>
  <si>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</si>
  <si>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</si>
  <si>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</si>
  <si>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</si>
  <si>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</si>
  <si>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</si>
  <si>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</si>
  <si>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</si>
  <si>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</si>
  <si>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</si>
  <si>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</si>
  <si>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</si>
  <si>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</si>
  <si>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</si>
  <si>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</si>
  <si>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</si>
  <si>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</si>
  <si>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</si>
  <si>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</si>
  <si>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</si>
  <si>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</si>
  <si>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</si>
  <si>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</si>
  <si>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</si>
  <si>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</si>
  <si>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</si>
  <si>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</si>
  <si>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</si>
  <si>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</si>
  <si>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</si>
  <si>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</si>
  <si>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</si>
  <si>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</si>
  <si>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</si>
  <si>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</si>
  <si>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</si>
  <si>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</si>
  <si>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</si>
  <si>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</si>
  <si>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</si>
  <si>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</si>
  <si>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</si>
  <si>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</si>
  <si>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</si>
  <si>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</si>
  <si>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</si>
  <si>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</si>
  <si>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</si>
  <si>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</si>
  <si>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</si>
  <si>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</si>
  <si>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</si>
  <si>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</si>
  <si>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</si>
  <si>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</si>
  <si>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</si>
  <si>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</si>
  <si>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</si>
  <si>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</si>
  <si>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</si>
  <si>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</si>
  <si>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</si>
  <si>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</si>
  <si>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</si>
  <si>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</si>
  <si>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</si>
  <si>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</si>
  <si>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</si>
  <si>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</si>
  <si>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</si>
  <si>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</si>
  <si>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</si>
  <si>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</si>
  <si>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</si>
  <si>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</si>
  <si>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</si>
  <si>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</si>
  <si>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</si>
  <si>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</si>
  <si>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</si>
  <si>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</si>
  <si>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</si>
  <si>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</si>
  <si>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</si>
  <si>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</si>
  <si>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</si>
  <si>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</si>
  <si>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</si>
  <si>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</si>
  <si>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</si>
  <si>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</si>
  <si>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</si>
  <si>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</si>
  <si>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</si>
  <si>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</si>
  <si>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</si>
  <si>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</si>
  <si>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</si>
  <si>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</si>
  <si>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</si>
  <si>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</si>
  <si>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</si>
  <si>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</si>
  <si>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</si>
  <si>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</si>
  <si>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</si>
  <si>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</si>
  <si>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</si>
  <si>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</si>
  <si>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</si>
  <si>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</si>
  <si>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</si>
  <si>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</si>
  <si>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</si>
  <si>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</si>
  <si>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</si>
  <si>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</si>
  <si>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</si>
  <si>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</si>
  <si>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</si>
  <si>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</si>
  <si>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</si>
  <si>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</si>
  <si>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</si>
  <si>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</si>
  <si>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</si>
  <si>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</si>
  <si>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</si>
  <si>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</si>
  <si>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</si>
  <si>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</si>
  <si>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</si>
  <si>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</si>
  <si>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</si>
  <si>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</si>
  <si>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</si>
  <si>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</si>
  <si>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</si>
  <si>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</si>
  <si>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</si>
  <si>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</si>
  <si>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</si>
  <si>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</si>
  <si>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</si>
  <si>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</si>
  <si>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</si>
  <si>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</si>
  <si>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</si>
  <si>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</si>
  <si>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</si>
  <si>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</si>
  <si>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</si>
  <si>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</si>
  <si>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</si>
  <si>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</si>
  <si>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</si>
  <si>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</si>
  <si>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</si>
  <si>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</si>
  <si>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</si>
  <si>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</si>
  <si>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</si>
  <si>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</si>
  <si>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</si>
  <si>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</si>
  <si>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</si>
  <si>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</si>
  <si>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</si>
  <si>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</si>
  <si>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</si>
  <si>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</si>
  <si>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</si>
  <si>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</si>
  <si>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</si>
  <si>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</si>
  <si>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</si>
  <si>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</si>
  <si>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</si>
  <si>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</si>
  <si>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</si>
  <si>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</si>
  <si>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</si>
  <si>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</si>
  <si>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</si>
  <si>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</si>
  <si>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</si>
  <si>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</si>
  <si>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</si>
  <si>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</si>
  <si>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</si>
  <si>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</si>
  <si>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</si>
  <si>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</si>
  <si>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</si>
  <si>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</si>
  <si>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</si>
  <si>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</si>
  <si>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</si>
  <si>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</si>
  <si>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</si>
  <si>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</si>
  <si>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</si>
  <si>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</si>
  <si>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</si>
  <si>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</si>
  <si>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</si>
  <si>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</si>
  <si>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</si>
  <si>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</si>
  <si>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</si>
  <si>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</si>
  <si>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</si>
  <si>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</si>
  <si>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</si>
  <si>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</si>
  <si>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</si>
  <si>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</si>
  <si>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</si>
  <si>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</si>
  <si>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</si>
  <si>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</si>
  <si>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</si>
  <si>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</si>
  <si>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</si>
  <si>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</si>
  <si>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</si>
  <si>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</si>
  <si>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</si>
  <si>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</si>
  <si>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</si>
  <si>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</si>
  <si>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</si>
  <si>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</si>
  <si>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</si>
  <si>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</si>
  <si>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</si>
  <si>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</si>
  <si>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</si>
  <si>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</si>
  <si>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</si>
  <si>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</si>
  <si>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</si>
  <si>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</si>
  <si>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</si>
  <si>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</si>
  <si>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</si>
  <si>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</si>
  <si>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</si>
  <si>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</si>
  <si>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</si>
  <si>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</si>
  <si>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</si>
  <si>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</si>
  <si>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</si>
  <si>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</si>
  <si>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</si>
  <si>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</si>
  <si>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</si>
  <si>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</si>
  <si>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</si>
  <si>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</si>
  <si>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</si>
  <si>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</si>
  <si>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</si>
  <si>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</si>
  <si>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</si>
  <si>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</si>
  <si>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</si>
  <si>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</si>
  <si>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</si>
  <si>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</si>
  <si>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</si>
  <si>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</si>
  <si>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</si>
  <si>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</si>
  <si>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</si>
  <si>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</si>
  <si>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</si>
  <si>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</si>
  <si>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</si>
  <si>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</si>
  <si>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</si>
  <si>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</si>
  <si>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</si>
  <si>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</si>
  <si>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</si>
  <si>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</si>
  <si>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</si>
  <si>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</si>
  <si>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</si>
  <si>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</si>
  <si>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</si>
  <si>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</si>
  <si>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</si>
  <si>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</si>
  <si>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</si>
  <si>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</si>
  <si>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</si>
  <si>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</si>
  <si>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</si>
  <si>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</si>
  <si>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</si>
  <si>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</si>
  <si>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</si>
  <si>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</si>
  <si>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</si>
  <si>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</si>
  <si>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</si>
  <si>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</si>
  <si>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</si>
  <si>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</si>
  <si>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</si>
  <si>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</si>
  <si>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</si>
  <si>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</si>
  <si>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</si>
  <si>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</si>
  <si>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</si>
  <si>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</si>
  <si>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</si>
  <si>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</si>
  <si>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</si>
  <si>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</si>
  <si>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</si>
  <si>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</si>
  <si>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</si>
  <si>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</si>
  <si>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</si>
  <si>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</si>
  <si>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</si>
  <si>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</si>
  <si>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</si>
  <si>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</si>
  <si>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</si>
  <si>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</si>
  <si>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</si>
  <si>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</si>
  <si>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</si>
  <si>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</si>
  <si>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</si>
  <si>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</si>
  <si>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</si>
  <si>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</si>
  <si>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</si>
  <si>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</si>
  <si>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</si>
  <si>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</si>
  <si>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</si>
  <si>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</si>
  <si>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</si>
  <si>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</si>
  <si>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</si>
  <si>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</si>
  <si>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</si>
  <si>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</si>
  <si>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</si>
  <si>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</si>
  <si>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</si>
  <si>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</si>
  <si>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</si>
  <si>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</si>
  <si>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</si>
  <si>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</si>
  <si>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</si>
  <si>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</si>
  <si>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</si>
  <si>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</si>
  <si>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</si>
  <si>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</si>
  <si>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</si>
  <si>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</si>
  <si>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</si>
  <si>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</si>
  <si>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</si>
  <si>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</si>
  <si>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</si>
  <si>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</si>
  <si>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</si>
  <si>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</si>
  <si>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</si>
  <si>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</si>
  <si>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</si>
  <si>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</si>
  <si>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</si>
  <si>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</si>
  <si>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</si>
  <si>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</si>
  <si>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</si>
  <si>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</si>
  <si>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</si>
  <si>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</si>
  <si>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</si>
  <si>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</si>
  <si>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</si>
  <si>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</si>
  <si>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</si>
  <si>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</si>
  <si>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</si>
  <si>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</si>
  <si>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</si>
  <si>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</si>
  <si>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</si>
  <si>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</si>
  <si>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</si>
  <si>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</si>
  <si>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</si>
  <si>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</si>
  <si>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</si>
  <si>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</si>
  <si>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</si>
  <si>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</si>
  <si>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</si>
  <si>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</si>
  <si>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</si>
  <si>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</si>
  <si>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</si>
  <si>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</si>
  <si>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</si>
  <si>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</si>
  <si>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</si>
  <si>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</si>
  <si>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</si>
  <si>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</si>
  <si>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</si>
  <si>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</si>
  <si>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</si>
  <si>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</si>
  <si>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</si>
  <si>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</si>
  <si>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</si>
  <si>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</si>
  <si>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</si>
  <si>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</si>
  <si>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</si>
  <si>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</si>
  <si>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</si>
  <si>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</si>
  <si>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</si>
  <si>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</si>
  <si>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</si>
  <si>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</si>
  <si>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</si>
  <si>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</si>
  <si>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</si>
  <si>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</si>
  <si>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</si>
  <si>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</si>
  <si>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</si>
  <si>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</si>
  <si>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</si>
  <si>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</si>
  <si>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</si>
  <si>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</si>
  <si>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</si>
  <si>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</si>
  <si>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</si>
  <si>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</si>
  <si>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</si>
  <si>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</si>
  <si>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</si>
  <si>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</si>
  <si>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</si>
  <si>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</si>
  <si>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</si>
  <si>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</si>
  <si>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</si>
  <si>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</si>
  <si>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</si>
  <si>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</si>
  <si>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</si>
  <si>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</si>
  <si>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</si>
  <si>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</si>
  <si>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</si>
  <si>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</si>
  <si>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</si>
  <si>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</si>
  <si>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</si>
  <si>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</si>
  <si>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</si>
  <si>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</si>
  <si>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</si>
  <si>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</si>
  <si>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</si>
  <si>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</si>
  <si>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</si>
  <si>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</si>
  <si>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</si>
  <si>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</si>
  <si>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</si>
  <si>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</si>
  <si>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</si>
  <si>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</si>
  <si>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</si>
  <si>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</si>
  <si>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</si>
  <si>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</si>
  <si>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</si>
  <si>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</si>
  <si>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</si>
  <si>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</si>
  <si>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</si>
  <si>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</si>
  <si>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</si>
  <si>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</si>
  <si>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</si>
  <si>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</si>
  <si>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</si>
  <si>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</si>
  <si>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</si>
  <si>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</si>
  <si>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</si>
  <si>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</si>
  <si>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</si>
  <si>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</si>
  <si>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</si>
  <si>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</si>
  <si>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</si>
  <si>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</si>
  <si>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</si>
  <si>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</si>
  <si>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</si>
  <si>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</si>
  <si>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</si>
  <si>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</si>
  <si>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</si>
  <si>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</si>
  <si>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</si>
  <si>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</si>
  <si>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</si>
  <si>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</si>
  <si>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</si>
  <si>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</si>
  <si>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</si>
  <si>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</si>
  <si>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</si>
  <si>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</si>
  <si>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</si>
  <si>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</si>
  <si>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</si>
  <si>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</si>
  <si>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</si>
  <si>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</si>
  <si>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</si>
  <si>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</si>
  <si>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</si>
  <si>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</si>
  <si>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</si>
  <si>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</si>
  <si>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</si>
  <si>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</si>
  <si>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</si>
  <si>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</si>
  <si>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</si>
  <si>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</si>
  <si>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</si>
  <si>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</si>
  <si>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</si>
  <si>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</si>
  <si>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</si>
  <si>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</si>
  <si>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</si>
  <si>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</si>
  <si>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</si>
  <si>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</si>
  <si>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</si>
  <si>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</si>
  <si>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</si>
  <si>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</si>
  <si>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</si>
  <si>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</si>
  <si>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</si>
  <si>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</si>
  <si>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</si>
  <si>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</si>
  <si>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</si>
  <si>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</si>
  <si>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</si>
  <si>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</si>
  <si>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</si>
  <si>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</si>
  <si>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</si>
  <si>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</si>
  <si>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</si>
  <si>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</si>
  <si>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</si>
  <si>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</si>
  <si>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</si>
  <si>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</si>
  <si>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</si>
  <si>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</si>
  <si>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</si>
  <si>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</si>
  <si>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</si>
  <si>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</si>
  <si>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</si>
  <si>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</si>
  <si>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</si>
  <si>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</si>
  <si>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</si>
  <si>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</si>
  <si>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</si>
  <si>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</si>
  <si>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</si>
  <si>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</si>
  <si>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</si>
  <si>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</si>
  <si>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</si>
  <si>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</si>
  <si>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</si>
  <si>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</si>
  <si>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</si>
  <si>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</si>
  <si>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</si>
  <si>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</si>
  <si>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</si>
  <si>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</si>
  <si>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</si>
  <si>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</si>
  <si>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</si>
  <si>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</si>
  <si>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</si>
  <si>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</si>
  <si>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</si>
  <si>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</si>
  <si>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</si>
  <si>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</si>
  <si>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</si>
  <si>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</si>
  <si>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</si>
  <si>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</si>
  <si>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</si>
  <si>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</si>
  <si>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</si>
  <si>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</si>
  <si>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</si>
  <si>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</si>
  <si>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</si>
  <si>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</si>
  <si>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</si>
  <si>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</si>
  <si>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</si>
  <si>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</si>
  <si>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</si>
  <si>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</si>
  <si>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</si>
  <si>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</si>
  <si>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</si>
  <si>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</si>
  <si>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</si>
  <si>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</si>
  <si>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</si>
  <si>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</si>
  <si>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</si>
  <si>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</si>
  <si>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</si>
  <si>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</si>
  <si>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</si>
  <si>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</si>
  <si>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</si>
  <si>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</si>
  <si>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</si>
  <si>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</si>
  <si>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</si>
  <si>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</si>
  <si>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</si>
  <si>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</si>
  <si>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</si>
  <si>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</si>
  <si>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</si>
  <si>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</si>
  <si>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</si>
  <si>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</si>
  <si>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</si>
  <si>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</si>
  <si>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</si>
  <si>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</si>
  <si>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</si>
  <si>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</si>
  <si>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</si>
  <si>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</si>
  <si>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</si>
  <si>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</si>
  <si>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</si>
  <si>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</si>
  <si>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</si>
  <si>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</si>
  <si>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</si>
  <si>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</si>
  <si>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</si>
  <si>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</si>
  <si>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</si>
  <si>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</si>
  <si>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</si>
  <si>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</si>
  <si>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</si>
  <si>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</si>
  <si>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</si>
  <si>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</si>
  <si>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</si>
  <si>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</si>
  <si>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</si>
  <si>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</si>
  <si>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</si>
  <si>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</si>
  <si>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</si>
  <si>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</si>
  <si>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</si>
  <si>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</si>
  <si>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</si>
  <si>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</si>
  <si>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</si>
  <si>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</si>
  <si>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</si>
  <si>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</si>
  <si>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</si>
  <si>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</si>
  <si>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</si>
  <si>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</si>
  <si>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</si>
  <si>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</si>
  <si>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</si>
  <si>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</si>
  <si>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</si>
  <si>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</si>
  <si>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</si>
  <si>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</si>
  <si>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</si>
  <si>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</si>
  <si>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</si>
  <si>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</si>
  <si>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</si>
  <si>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</si>
  <si>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</si>
  <si>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</si>
  <si>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</si>
  <si>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</si>
  <si>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</si>
  <si>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</si>
  <si>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</si>
  <si>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</si>
  <si>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</si>
  <si>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</si>
  <si>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</si>
  <si>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</si>
  <si>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</si>
  <si>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</si>
  <si>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</si>
  <si>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</si>
  <si>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</si>
  <si>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</si>
  <si>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</si>
  <si>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</si>
  <si>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</si>
  <si>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</si>
  <si>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</si>
  <si>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</si>
  <si>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</si>
  <si>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</si>
  <si>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</si>
  <si>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</si>
  <si>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</si>
  <si>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</si>
  <si>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</si>
  <si>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</si>
  <si>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</si>
  <si>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</si>
  <si>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</si>
  <si>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</si>
  <si>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</si>
  <si>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</si>
  <si>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</si>
  <si>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</si>
  <si>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</si>
  <si>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</si>
  <si>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</si>
  <si>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</si>
  <si>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</si>
  <si>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</si>
  <si>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</si>
  <si>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</si>
  <si>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</si>
  <si>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</si>
  <si>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</si>
  <si>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</si>
  <si>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</si>
  <si>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</si>
  <si>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</si>
  <si>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</si>
  <si>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</si>
  <si>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</si>
  <si>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</si>
  <si>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</si>
  <si>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</si>
  <si>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</si>
  <si>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</si>
  <si>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</si>
  <si>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</si>
  <si>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</si>
  <si>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</si>
  <si>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</si>
  <si>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</si>
  <si>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</si>
  <si>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</si>
  <si>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</si>
  <si>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</si>
  <si>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</si>
  <si>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</si>
  <si>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</si>
  <si>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</si>
  <si>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</si>
  <si>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</si>
  <si>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</si>
  <si>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</si>
  <si>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</si>
  <si>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</si>
  <si>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</si>
  <si>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</si>
  <si>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</si>
  <si>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</si>
  <si>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</si>
  <si>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</si>
  <si>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</si>
  <si>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</si>
  <si>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</si>
  <si>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</si>
  <si>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</si>
  <si>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</si>
  <si>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</si>
  <si>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</si>
  <si>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</si>
  <si>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</si>
  <si>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</si>
  <si>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</si>
  <si>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</si>
  <si>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</si>
  <si>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</si>
  <si>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</si>
  <si>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</si>
  <si>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</si>
  <si>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</si>
  <si>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</si>
  <si>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</si>
  <si>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</si>
  <si>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</si>
  <si>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</si>
  <si>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</si>
  <si>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</si>
  <si>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</si>
  <si>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</si>
  <si>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</si>
  <si>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</si>
  <si>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</si>
  <si>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</si>
  <si>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</si>
  <si>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</si>
  <si>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</si>
  <si>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</si>
  <si>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</si>
  <si>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</si>
  <si>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</si>
  <si>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</si>
  <si>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</si>
  <si>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</si>
  <si>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</si>
  <si>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</si>
  <si>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</si>
  <si>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</si>
  <si>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</si>
  <si>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</si>
  <si>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</si>
  <si>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</si>
  <si>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</si>
  <si>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</si>
  <si>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</si>
  <si>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</si>
  <si>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</si>
  <si>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</si>
  <si>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</si>
  <si>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</si>
  <si>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</si>
  <si>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</si>
  <si>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</si>
  <si>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</si>
  <si>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</si>
  <si>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</si>
  <si>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</si>
  <si>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</si>
  <si>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</si>
  <si>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</si>
  <si>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</si>
  <si>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</si>
  <si>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</si>
  <si>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</si>
  <si>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</si>
  <si>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</si>
  <si>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</si>
  <si>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</si>
  <si>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</si>
  <si>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</si>
  <si>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</si>
  <si>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</si>
  <si>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</si>
  <si>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</si>
  <si>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</si>
  <si>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</si>
  <si>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</si>
  <si>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</si>
  <si>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</si>
  <si>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</si>
  <si>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</si>
  <si>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</si>
  <si>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</si>
  <si>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</si>
  <si>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</si>
  <si>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</si>
  <si>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</si>
  <si>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</si>
  <si>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</si>
  <si>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</si>
  <si>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</si>
  <si>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</si>
  <si>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</si>
  <si>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</si>
  <si>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</si>
  <si>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</si>
  <si>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</si>
  <si>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</si>
  <si>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</si>
  <si>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</si>
  <si>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</si>
  <si>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</si>
  <si>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</si>
  <si>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</si>
  <si>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</si>
  <si>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</si>
  <si>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</si>
  <si>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</si>
  <si>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</si>
  <si>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</si>
  <si>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</si>
  <si>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</si>
  <si>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</si>
  <si>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</si>
  <si>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</si>
  <si>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</si>
  <si>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</si>
  <si>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</si>
  <si>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</si>
  <si>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</si>
  <si>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</si>
  <si>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</si>
  <si>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</si>
  <si>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</si>
  <si>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</si>
  <si>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</si>
  <si>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</si>
  <si>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</si>
  <si>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</si>
  <si>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</si>
  <si>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</si>
  <si>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</si>
  <si>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</si>
  <si>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</si>
  <si>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</si>
  <si>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</si>
  <si>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</si>
  <si>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</si>
  <si>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</si>
  <si>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</si>
  <si>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</si>
  <si>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</si>
  <si>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</si>
  <si>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</si>
  <si>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</si>
  <si>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</si>
  <si>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</si>
  <si>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</si>
  <si>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</si>
  <si>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</si>
  <si>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</si>
  <si>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</si>
  <si>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</si>
  <si>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</si>
  <si>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</si>
  <si>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</si>
  <si>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</si>
  <si>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</si>
  <si>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</si>
  <si>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</si>
  <si>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</si>
  <si>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</si>
  <si>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</si>
  <si>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</si>
  <si>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</si>
  <si>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</si>
  <si>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</si>
  <si>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</si>
  <si>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</si>
  <si>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</si>
  <si>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</si>
  <si>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</si>
  <si>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</si>
  <si>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</si>
  <si>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</si>
  <si>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</si>
  <si>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</si>
  <si>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</si>
  <si>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</si>
  <si>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</si>
  <si>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</si>
  <si>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</si>
  <si>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</si>
  <si>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</si>
  <si>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</si>
  <si>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</si>
  <si>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</si>
  <si>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</si>
  <si>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</si>
  <si>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</si>
  <si>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</si>
  <si>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</si>
  <si>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</si>
  <si>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</si>
  <si>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</si>
  <si>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</si>
  <si>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</si>
  <si>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</si>
  <si>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</si>
  <si>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</si>
  <si>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</si>
  <si>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</si>
  <si>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</si>
  <si>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</si>
  <si>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</si>
  <si>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</si>
  <si>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</si>
  <si>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</si>
  <si>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</si>
  <si>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</si>
  <si>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</si>
  <si>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</si>
  <si>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</si>
  <si>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</si>
  <si>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</si>
  <si>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</si>
  <si>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</si>
  <si>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</si>
  <si>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</si>
  <si>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</si>
  <si>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</si>
  <si>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</si>
  <si>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</si>
  <si>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</si>
  <si>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</si>
  <si>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</si>
  <si>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</si>
  <si>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</si>
  <si>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</si>
  <si>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</si>
  <si>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</si>
  <si>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</si>
  <si>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</si>
  <si>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</si>
  <si>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</si>
  <si>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</si>
  <si>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</si>
  <si>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</si>
  <si>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</si>
  <si>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</si>
  <si>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</si>
  <si>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</si>
  <si>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</si>
  <si>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</si>
  <si>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</si>
  <si>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</si>
  <si>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</si>
  <si>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</si>
  <si>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</si>
  <si>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</si>
  <si>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</si>
  <si>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</si>
  <si>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</si>
  <si>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</si>
  <si>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</si>
  <si>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</si>
  <si>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</si>
  <si>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</si>
  <si>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</si>
  <si>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</si>
  <si>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</si>
  <si>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</si>
  <si>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</si>
  <si>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</si>
  <si>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</si>
  <si>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</si>
  <si>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</si>
  <si>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</si>
  <si>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</si>
  <si>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</si>
  <si>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</si>
  <si>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</si>
  <si>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</si>
  <si>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</si>
  <si>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</si>
  <si>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</si>
  <si>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</si>
  <si>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</si>
  <si>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</si>
  <si>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</si>
  <si>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</si>
  <si>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</si>
  <si>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</si>
  <si>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</si>
  <si>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</si>
  <si>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</si>
  <si>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</si>
  <si>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</si>
  <si>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</si>
  <si>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</si>
  <si>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</si>
  <si>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</si>
  <si>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</si>
  <si>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</si>
  <si>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</si>
  <si>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</si>
  <si>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</si>
  <si>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</si>
  <si>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</si>
  <si>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</si>
  <si>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</si>
  <si>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</si>
  <si>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</si>
  <si>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</si>
  <si>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</si>
  <si>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</si>
  <si>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</si>
  <si>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</si>
  <si>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</si>
  <si>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</si>
  <si>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</si>
  <si>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</si>
  <si>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</si>
  <si>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</si>
  <si>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</si>
  <si>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</si>
  <si>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</si>
  <si>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</si>
  <si>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</si>
  <si>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</si>
  <si>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</si>
  <si>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</si>
  <si>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</si>
  <si>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</si>
  <si>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</si>
  <si>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</si>
  <si>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</si>
  <si>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</si>
  <si>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</si>
  <si>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</si>
  <si>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</si>
  <si>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</si>
  <si>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</si>
  <si>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</si>
  <si>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</si>
  <si>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</si>
  <si>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</si>
  <si>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</si>
  <si>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</si>
  <si>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</si>
  <si>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</si>
  <si>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</si>
  <si>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</si>
  <si>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</si>
  <si>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</si>
  <si>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</si>
  <si>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</si>
  <si>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</si>
  <si>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</si>
  <si>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</si>
  <si>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</si>
  <si>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</si>
  <si>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</si>
  <si>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</si>
  <si>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</si>
  <si>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</si>
  <si>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</si>
  <si>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</si>
  <si>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</si>
  <si>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</si>
  <si>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</si>
  <si>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</si>
  <si>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</si>
  <si>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</si>
  <si>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</si>
  <si>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</si>
  <si>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</si>
  <si>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</si>
  <si>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</si>
  <si>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</si>
  <si>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</si>
  <si>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</si>
  <si>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</si>
  <si>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</si>
  <si>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</si>
  <si>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</si>
  <si>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</si>
  <si>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</si>
  <si>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</si>
  <si>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</si>
  <si>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</si>
  <si>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</si>
  <si>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</si>
  <si>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</si>
  <si>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</si>
  <si>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</si>
  <si>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</si>
  <si>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</si>
  <si>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</si>
  <si>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</si>
  <si>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</si>
  <si>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</si>
  <si>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</si>
  <si>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</si>
  <si>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</si>
  <si>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</si>
  <si>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</si>
  <si>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</si>
  <si>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</si>
  <si>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</si>
  <si>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</si>
  <si>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</si>
  <si>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</si>
  <si>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</si>
  <si>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</si>
  <si>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</si>
  <si>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</si>
  <si>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</si>
  <si>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</si>
  <si>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</si>
  <si>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</si>
  <si>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</si>
  <si>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</si>
  <si>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</si>
  <si>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</si>
  <si>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</si>
  <si>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</si>
  <si>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</si>
  <si>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</si>
  <si>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</si>
  <si>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</si>
  <si>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</si>
  <si>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</si>
  <si>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</si>
  <si>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</si>
  <si>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</si>
  <si>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</si>
  <si>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</si>
  <si>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</si>
  <si>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</si>
  <si>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</si>
  <si>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</si>
  <si>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</si>
  <si>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</si>
  <si>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</si>
  <si>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</si>
  <si>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</si>
  <si>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</si>
  <si>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</si>
  <si>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</si>
  <si>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</si>
  <si>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</si>
  <si>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</si>
  <si>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</si>
  <si>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</si>
  <si>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</si>
  <si>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</si>
  <si>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</si>
  <si>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</si>
  <si>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</si>
  <si>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</si>
  <si>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</si>
  <si>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</si>
  <si>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</si>
  <si>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</si>
  <si>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</si>
  <si>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</si>
  <si>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</si>
  <si>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</si>
  <si>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</si>
  <si>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</si>
  <si>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</si>
  <si>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</si>
  <si>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</si>
  <si>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</si>
  <si>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</si>
  <si>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</si>
  <si>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</si>
  <si>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</si>
  <si>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</si>
  <si>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</si>
  <si>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</si>
  <si>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</si>
  <si>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</si>
  <si>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</si>
  <si>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</si>
  <si>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</si>
  <si>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</si>
  <si>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</si>
  <si>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</si>
  <si>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</si>
  <si>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</si>
  <si>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</si>
  <si>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</si>
  <si>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</si>
  <si>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</si>
  <si>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</si>
  <si>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</si>
  <si>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</si>
  <si>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</si>
  <si>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</si>
  <si>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</si>
  <si>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</si>
  <si>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</si>
  <si>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</si>
  <si>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</si>
  <si>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</si>
  <si>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</si>
  <si>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</si>
  <si>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</si>
  <si>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</si>
  <si>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</si>
  <si>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</si>
  <si>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</si>
  <si>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</si>
  <si>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</si>
  <si>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</si>
  <si>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</si>
  <si>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</si>
  <si>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</si>
  <si>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</si>
  <si>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</si>
  <si>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</si>
  <si>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</si>
  <si>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</si>
  <si>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</si>
  <si>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</si>
  <si>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</si>
  <si>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</si>
  <si>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</si>
  <si>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</si>
  <si>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</si>
  <si>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</si>
  <si>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</si>
  <si>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</si>
  <si>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</si>
  <si>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</si>
  <si>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</si>
  <si>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</si>
  <si>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</si>
  <si>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</si>
  <si>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</si>
  <si>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</si>
  <si>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</si>
  <si>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</si>
  <si>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</si>
  <si>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</si>
  <si>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</si>
  <si>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</si>
  <si>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</si>
  <si>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</si>
  <si>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</si>
  <si>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</si>
  <si>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</si>
  <si>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</si>
  <si>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</si>
  <si>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</si>
  <si>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</si>
  <si>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</si>
  <si>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</si>
  <si>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</si>
  <si>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</si>
  <si>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</si>
  <si>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</si>
  <si>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</si>
  <si>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</si>
  <si>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</si>
  <si>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</si>
  <si>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</si>
  <si>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</si>
  <si>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</si>
  <si>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</si>
  <si>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</si>
  <si>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</si>
  <si>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</si>
  <si>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</si>
  <si>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</si>
  <si>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</si>
  <si>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</si>
  <si>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</si>
  <si>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</si>
  <si>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</si>
  <si>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</si>
  <si>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</si>
  <si>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</si>
  <si>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</si>
  <si>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</si>
  <si>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</si>
  <si>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</si>
  <si>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</si>
  <si>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</si>
  <si>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</si>
  <si>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</si>
  <si>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</si>
  <si>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</si>
  <si>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</si>
  <si>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</si>
  <si>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</si>
  <si>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</si>
  <si>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</si>
  <si>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</si>
  <si>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</si>
  <si>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</si>
  <si>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</si>
  <si>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</si>
  <si>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</si>
  <si>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</si>
  <si>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</si>
  <si>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</si>
  <si>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</si>
  <si>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</si>
  <si>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</si>
  <si>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</si>
  <si>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</si>
  <si>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</si>
  <si>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</si>
  <si>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</si>
  <si>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</si>
  <si>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</si>
  <si>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</si>
  <si>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</si>
  <si>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</si>
  <si>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</si>
  <si>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</si>
  <si>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</si>
  <si>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</si>
  <si>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</si>
  <si>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</si>
  <si>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</si>
  <si>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</si>
  <si>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</si>
  <si>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</si>
  <si>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</si>
  <si>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</si>
  <si>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</si>
  <si>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</si>
  <si>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</si>
  <si>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</si>
  <si>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</si>
  <si>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</si>
  <si>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</si>
  <si>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</si>
  <si>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</si>
  <si>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</si>
  <si>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</si>
  <si>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</si>
  <si>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</si>
  <si>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</si>
  <si>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</si>
  <si>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</si>
  <si>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</si>
  <si>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</si>
  <si>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</si>
  <si>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</si>
  <si>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</si>
  <si>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</si>
  <si>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</si>
  <si>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</si>
  <si>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</si>
  <si>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</si>
  <si>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</si>
  <si>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</si>
  <si>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</si>
  <si>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</si>
  <si>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</si>
  <si>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</si>
  <si>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</si>
  <si>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</si>
  <si>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</si>
  <si>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</si>
  <si>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</si>
  <si>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</si>
  <si>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</si>
  <si>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</si>
  <si>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</si>
  <si>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</si>
  <si>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</si>
  <si>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</si>
  <si>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</si>
  <si>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</si>
  <si>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</si>
  <si>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</si>
  <si>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</si>
  <si>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</si>
  <si>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</si>
  <si>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</si>
  <si>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</si>
  <si>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</si>
  <si>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</si>
  <si>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</si>
  <si>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</si>
  <si>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</si>
  <si>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</si>
  <si>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</si>
  <si>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</si>
  <si>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</si>
  <si>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</si>
  <si>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</si>
  <si>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</si>
  <si>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</si>
  <si>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</si>
  <si>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</si>
  <si>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</si>
  <si>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</si>
  <si>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</si>
  <si>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</si>
  <si>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</si>
  <si>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</si>
  <si>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</si>
  <si>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</si>
  <si>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</si>
  <si>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</si>
  <si>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</si>
  <si>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</si>
  <si>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</si>
  <si>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</si>
  <si>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</si>
  <si>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</si>
  <si>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</si>
  <si>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</si>
  <si>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</si>
  <si>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</si>
  <si>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</si>
  <si>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</si>
  <si>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</si>
  <si>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</si>
  <si>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</si>
  <si>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</si>
  <si>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</si>
  <si>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</si>
  <si>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</si>
  <si>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</si>
  <si>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</si>
  <si>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</si>
  <si>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</si>
  <si>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</si>
  <si>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</si>
  <si>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</si>
  <si>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</si>
  <si>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</si>
  <si>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</si>
  <si>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</si>
  <si>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</si>
  <si>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</si>
  <si>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</si>
  <si>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</si>
  <si>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</si>
  <si>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</si>
  <si>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</si>
  <si>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</si>
  <si>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</si>
  <si>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</si>
  <si>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</si>
  <si>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</si>
  <si>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</si>
  <si>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</si>
  <si>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</si>
  <si>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</si>
  <si>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</si>
  <si>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</si>
  <si>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</si>
  <si>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</si>
  <si>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</si>
  <si>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</si>
  <si>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</si>
  <si>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</si>
  <si>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</si>
  <si>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</si>
  <si>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</si>
  <si>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</si>
  <si>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</si>
  <si>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</si>
  <si>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</si>
  <si>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</si>
  <si>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</si>
  <si>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</si>
  <si>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</si>
  <si>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</si>
  <si>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</si>
  <si>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</si>
  <si>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</si>
  <si>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</si>
  <si>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</si>
  <si>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</si>
  <si>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</si>
  <si>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</si>
  <si>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</si>
  <si>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</si>
  <si>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</si>
  <si>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</si>
  <si>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</si>
  <si>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</si>
  <si>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</si>
  <si>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</si>
  <si>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</si>
  <si>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</si>
  <si>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</si>
  <si>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</si>
  <si>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</si>
  <si>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</si>
  <si>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</si>
  <si>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</si>
  <si>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</si>
  <si>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</si>
  <si>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</si>
  <si>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</si>
  <si>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</si>
  <si>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</si>
  <si>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</si>
  <si>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</si>
  <si>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</si>
  <si>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</si>
  <si>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</si>
  <si>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</si>
  <si>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</si>
  <si>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</si>
  <si>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</si>
  <si>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</si>
  <si>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</si>
  <si>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</si>
  <si>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</si>
  <si>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</si>
  <si>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</si>
  <si>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</si>
  <si>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</si>
  <si>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</si>
  <si>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</si>
  <si>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</si>
  <si>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</si>
  <si>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</si>
  <si>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</si>
  <si>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</si>
  <si>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</si>
  <si>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</si>
  <si>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</si>
  <si>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</si>
  <si>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</si>
  <si>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</si>
  <si>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</si>
  <si>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</si>
  <si>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</si>
  <si>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</si>
  <si>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</si>
  <si>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</si>
  <si>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</si>
  <si>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</si>
  <si>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</si>
  <si>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</si>
  <si>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</si>
  <si>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</si>
  <si>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</si>
  <si>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</si>
  <si>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</si>
  <si>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</si>
  <si>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</si>
  <si>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</si>
  <si>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</si>
  <si>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</si>
  <si>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</si>
  <si>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</si>
  <si>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</si>
  <si>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</si>
  <si>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</si>
  <si>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</si>
  <si>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</si>
  <si>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</si>
  <si>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</si>
  <si>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</si>
  <si>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</si>
  <si>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</si>
  <si>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</si>
  <si>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</si>
  <si>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</si>
  <si>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</si>
  <si>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</si>
  <si>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</si>
  <si>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</si>
  <si>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</si>
  <si>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</si>
  <si>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</si>
  <si>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</si>
  <si>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</si>
  <si>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</si>
  <si>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</si>
  <si>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</si>
  <si>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</si>
  <si>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</si>
  <si>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</si>
  <si>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</si>
  <si>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</si>
  <si>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</si>
  <si>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</si>
  <si>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</si>
  <si>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</si>
  <si>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</si>
  <si>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</si>
  <si>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</si>
  <si>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</si>
  <si>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</si>
  <si>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</si>
  <si>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</si>
  <si>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</si>
  <si>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</si>
  <si>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</si>
  <si>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</si>
  <si>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</si>
  <si>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</si>
  <si>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</si>
  <si>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</si>
  <si>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</si>
  <si>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</si>
  <si>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</si>
  <si>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</si>
  <si>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</si>
  <si>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</si>
  <si>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</si>
  <si>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</si>
  <si>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</si>
  <si>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</si>
  <si>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</si>
  <si>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</si>
  <si>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</si>
  <si>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</si>
  <si>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</si>
  <si>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</si>
  <si>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</si>
  <si>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</si>
  <si>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</si>
  <si>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</si>
  <si>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</si>
  <si>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</si>
  <si>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</si>
  <si>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</si>
  <si>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</si>
  <si>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</si>
  <si>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</si>
  <si>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</si>
  <si>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</si>
  <si>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</si>
  <si>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</si>
  <si>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</si>
  <si>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</si>
  <si>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</si>
  <si>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</si>
  <si>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</si>
  <si>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</si>
  <si>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</si>
  <si>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</si>
  <si>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</si>
  <si>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</si>
  <si>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</si>
  <si>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</si>
  <si>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</si>
  <si>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</si>
  <si>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</si>
  <si>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</si>
  <si>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</si>
  <si>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</si>
  <si>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</si>
  <si>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</si>
  <si>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</si>
  <si>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</si>
  <si>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</si>
  <si>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</si>
  <si>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</si>
  <si>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</si>
  <si>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</si>
  <si>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</si>
  <si>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</si>
  <si>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</si>
  <si>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</si>
  <si>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</si>
  <si>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</si>
  <si>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</si>
  <si>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</si>
  <si>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</si>
  <si>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</si>
  <si>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</si>
  <si>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</si>
  <si>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</si>
  <si>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</si>
  <si>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</si>
  <si>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</si>
  <si>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</si>
  <si>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</si>
  <si>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</si>
  <si>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</si>
  <si>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</si>
  <si>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</si>
  <si>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</si>
  <si>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</si>
  <si>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</si>
  <si>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</si>
  <si>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</si>
  <si>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</si>
  <si>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</si>
  <si>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</si>
  <si>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</si>
  <si>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</si>
  <si>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</si>
  <si>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</si>
  <si>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</si>
  <si>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</si>
  <si>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</si>
  <si>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</si>
  <si>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</si>
  <si>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</si>
  <si>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</si>
  <si>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</si>
  <si>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</si>
  <si>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</si>
  <si>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</si>
  <si>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</si>
  <si>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</si>
  <si>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</si>
  <si>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</si>
  <si>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</si>
  <si>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</si>
  <si>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</si>
  <si>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</si>
  <si>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</si>
  <si>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</si>
  <si>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</si>
  <si>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</si>
  <si>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</si>
  <si>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</si>
  <si>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</si>
  <si>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</si>
  <si>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</si>
  <si>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</si>
  <si>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</si>
  <si>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</si>
  <si>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</si>
  <si>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</si>
  <si>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</si>
  <si>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</si>
  <si>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</si>
  <si>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</si>
  <si>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</si>
  <si>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</si>
  <si>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</si>
  <si>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</si>
  <si>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</si>
  <si>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</si>
  <si>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</si>
  <si>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</si>
  <si>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</si>
  <si>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</si>
  <si>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</si>
  <si>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</si>
  <si>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</si>
  <si>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</si>
  <si>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</si>
  <si>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</si>
  <si>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</si>
  <si>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</si>
  <si>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</si>
  <si>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</si>
  <si>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</si>
  <si>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</si>
  <si>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</si>
  <si>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</si>
  <si>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</si>
  <si>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</si>
  <si>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</si>
  <si>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</si>
  <si>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</si>
  <si>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</si>
  <si>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</si>
  <si>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</si>
  <si>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</si>
  <si>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</si>
  <si>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</si>
  <si>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</si>
  <si>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</si>
  <si>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</si>
  <si>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</si>
  <si>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</si>
  <si>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</si>
  <si>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</si>
  <si>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</si>
  <si>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</si>
  <si>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</si>
  <si>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</si>
  <si>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</si>
  <si>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</si>
  <si>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</si>
  <si>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</si>
  <si>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</si>
  <si>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</si>
  <si>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</si>
  <si>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</si>
  <si>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</si>
  <si>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</si>
  <si>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</si>
  <si>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</si>
  <si>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</si>
  <si>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</si>
  <si>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</si>
  <si>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</si>
  <si>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</si>
  <si>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</si>
  <si>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</si>
  <si>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</si>
  <si>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</si>
  <si>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</si>
  <si>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</si>
  <si>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</si>
  <si>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</si>
  <si>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</si>
  <si>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</si>
  <si>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</si>
  <si>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</si>
  <si>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</si>
  <si>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</si>
  <si>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</si>
  <si>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</si>
  <si>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</si>
  <si>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</si>
  <si>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</si>
  <si>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</si>
  <si>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</si>
  <si>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</si>
  <si>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</si>
  <si>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</si>
  <si>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</si>
  <si>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</si>
  <si>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</si>
  <si>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</si>
  <si>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</si>
  <si>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</si>
  <si>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</si>
  <si>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</si>
  <si>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</si>
  <si>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</si>
  <si>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</si>
  <si>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</si>
  <si>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</si>
  <si>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</si>
  <si>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</si>
  <si>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</si>
  <si>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</si>
  <si>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</si>
  <si>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</si>
  <si>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</si>
  <si>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</si>
  <si>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</si>
  <si>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</si>
  <si>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</si>
  <si>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</si>
  <si>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</si>
  <si>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</si>
  <si>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</si>
  <si>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</si>
  <si>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</si>
  <si>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</si>
  <si>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</si>
  <si>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</si>
  <si>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</si>
  <si>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</si>
  <si>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</si>
  <si>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</si>
  <si>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</si>
  <si>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</si>
  <si>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</si>
  <si>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</si>
  <si>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</si>
  <si>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</si>
  <si>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</si>
  <si>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</si>
  <si>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</si>
  <si>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</si>
  <si>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</si>
  <si>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</si>
  <si>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</si>
  <si>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</si>
  <si>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</si>
  <si>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</si>
  <si>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</si>
  <si>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</si>
  <si>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</si>
  <si>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</si>
  <si>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</si>
  <si>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</si>
  <si>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</si>
  <si>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</si>
  <si>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</si>
  <si>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</si>
  <si>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</si>
  <si>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</si>
  <si>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</si>
  <si>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</si>
  <si>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</si>
  <si>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</si>
  <si>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</si>
  <si>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</si>
  <si>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</si>
  <si>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</si>
  <si>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</si>
  <si>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</si>
  <si>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</si>
  <si>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</si>
  <si>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</si>
  <si>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</si>
  <si>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</si>
  <si>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</si>
  <si>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</si>
  <si>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</si>
  <si>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</si>
  <si>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</si>
  <si>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</si>
  <si>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</si>
  <si>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</si>
  <si>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</si>
  <si>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</si>
  <si>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</si>
  <si>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</si>
  <si>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</si>
  <si>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</si>
  <si>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</si>
  <si>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</si>
  <si>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</si>
  <si>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</si>
  <si>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</si>
  <si>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</si>
  <si>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</si>
  <si>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</si>
  <si>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</si>
  <si>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</si>
  <si>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</si>
  <si>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</si>
  <si>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</si>
  <si>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</si>
  <si>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</si>
  <si>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</si>
  <si>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</si>
  <si>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</si>
  <si>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</si>
  <si>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</si>
  <si>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</si>
  <si>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</si>
  <si>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</si>
  <si>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</si>
  <si>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</si>
  <si>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</si>
  <si>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</si>
  <si>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</si>
  <si>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</si>
  <si>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</si>
  <si>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</si>
  <si>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</si>
  <si>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</si>
  <si>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</si>
  <si>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</si>
  <si>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</si>
  <si>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</si>
  <si>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</si>
  <si>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</si>
  <si>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</si>
  <si>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</si>
  <si>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</si>
  <si>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</si>
  <si>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</si>
  <si>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</si>
  <si>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</si>
  <si>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</si>
  <si>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</si>
  <si>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</si>
  <si>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</si>
  <si>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</si>
  <si>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</si>
  <si>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</si>
  <si>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</si>
  <si>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</si>
  <si>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</si>
  <si>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</si>
  <si>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</si>
  <si>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</si>
  <si>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</si>
  <si>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</si>
  <si>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</si>
  <si>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</si>
  <si>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</si>
  <si>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</si>
  <si>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</si>
  <si>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</si>
  <si>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</si>
  <si>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</si>
  <si>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</si>
  <si>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</si>
  <si>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</si>
  <si>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</si>
  <si>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</si>
  <si>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</si>
  <si>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</si>
  <si>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</si>
  <si>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</si>
  <si>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</si>
  <si>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</si>
  <si>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</si>
  <si>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</si>
  <si>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</si>
  <si>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</si>
  <si>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</si>
  <si>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</si>
  <si>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</si>
  <si>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</si>
  <si>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</si>
  <si>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</si>
  <si>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</si>
  <si>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</si>
  <si>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</si>
  <si>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</si>
  <si>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</si>
  <si>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</si>
  <si>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</si>
  <si>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</si>
  <si>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</si>
  <si>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</si>
  <si>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</si>
  <si>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</si>
  <si>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</si>
  <si>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</si>
  <si>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</si>
  <si>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</si>
  <si>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</si>
  <si>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</si>
  <si>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</si>
  <si>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</si>
  <si>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</si>
  <si>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</si>
  <si>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</si>
  <si>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</si>
  <si>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</si>
  <si>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</si>
  <si>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</si>
  <si>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</si>
  <si>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</si>
  <si>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</si>
  <si>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</si>
  <si>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</si>
  <si>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</si>
  <si>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</si>
  <si>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</si>
  <si>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</si>
  <si>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</si>
  <si>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</si>
  <si>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</si>
  <si>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</si>
  <si>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</si>
  <si>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</si>
  <si>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</si>
  <si>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</si>
  <si>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</si>
  <si>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</si>
  <si>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</si>
  <si>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</si>
  <si>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</si>
  <si>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</si>
  <si>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</si>
  <si>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</si>
  <si>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</si>
  <si>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</si>
  <si>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</si>
  <si>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</si>
  <si>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</si>
  <si>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</si>
  <si>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</si>
  <si>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</si>
  <si>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</si>
  <si>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</si>
  <si>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</si>
  <si>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</si>
  <si>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</si>
  <si>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</si>
  <si>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</si>
  <si>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</si>
  <si>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</si>
  <si>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</si>
  <si>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</si>
  <si>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</si>
  <si>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</si>
  <si>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</si>
  <si>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</si>
  <si>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</si>
  <si>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</si>
  <si>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</si>
  <si>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</si>
  <si>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</si>
  <si>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</si>
  <si>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</si>
  <si>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</si>
  <si>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</si>
  <si>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</si>
  <si>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</si>
  <si>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</si>
  <si>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</si>
  <si>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</si>
  <si>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</si>
  <si>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</si>
  <si>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</si>
  <si>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</si>
  <si>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</si>
  <si>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</si>
  <si>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</si>
  <si>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</si>
  <si>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</si>
  <si>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</si>
  <si>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</si>
  <si>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</si>
  <si>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</si>
  <si>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</si>
  <si>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</si>
  <si>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</si>
  <si>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</si>
  <si>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</si>
  <si>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</si>
  <si>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</si>
  <si>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</si>
  <si>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</si>
  <si>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</si>
  <si>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</si>
  <si>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</si>
  <si>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</si>
  <si>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</si>
  <si>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</si>
  <si>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</si>
  <si>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</si>
  <si>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</si>
  <si>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</si>
  <si>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</si>
  <si>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</si>
  <si>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</si>
  <si>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</si>
  <si>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</si>
  <si>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</si>
  <si>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</si>
  <si>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</si>
  <si>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</si>
  <si>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</si>
  <si>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</si>
  <si>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</si>
  <si>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</si>
  <si>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</si>
  <si>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</si>
  <si>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</si>
  <si>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</si>
  <si>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</si>
  <si>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</si>
  <si>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</si>
  <si>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</si>
  <si>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</si>
  <si>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</si>
  <si>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</si>
  <si>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</si>
  <si>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</si>
  <si>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</si>
  <si>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</si>
  <si>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</si>
  <si>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</si>
  <si>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</si>
  <si>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</si>
  <si>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</si>
  <si>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</si>
  <si>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</si>
  <si>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</si>
  <si>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</si>
  <si>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</si>
  <si>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</si>
  <si>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</si>
  <si>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</si>
  <si>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</si>
  <si>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</si>
  <si>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</si>
  <si>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</si>
  <si>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</si>
  <si>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</si>
  <si>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</si>
  <si>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</si>
  <si>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</si>
  <si>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</si>
  <si>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</si>
  <si>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</si>
  <si>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</si>
  <si>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</si>
  <si>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</si>
  <si>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</si>
  <si>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</si>
  <si>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</si>
  <si>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</si>
  <si>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</si>
  <si>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</si>
  <si>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</si>
  <si>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</si>
  <si>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</si>
  <si>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</si>
  <si>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</si>
  <si>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</si>
  <si>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</si>
  <si>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</si>
  <si>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</si>
  <si>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</si>
  <si>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</si>
  <si>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</si>
  <si>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</si>
  <si>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</si>
  <si>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</si>
  <si>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</si>
  <si>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</si>
  <si>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</si>
  <si>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</si>
  <si>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</si>
  <si>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</si>
  <si>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</si>
  <si>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</si>
  <si>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</si>
  <si>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</si>
  <si>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</si>
  <si>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</si>
  <si>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</si>
  <si>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</si>
  <si>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</si>
  <si>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</si>
  <si>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</si>
  <si>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</si>
  <si>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</si>
  <si>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</si>
  <si>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</si>
  <si>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</si>
  <si>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</si>
  <si>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</si>
  <si>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</si>
  <si>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</si>
  <si>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</si>
  <si>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</si>
  <si>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</si>
  <si>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</si>
  <si>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</si>
  <si>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</si>
  <si>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</si>
  <si>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</si>
  <si>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</si>
  <si>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</si>
  <si>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</si>
  <si>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</si>
  <si>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</si>
  <si>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</si>
  <si>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</si>
  <si>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</si>
  <si>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</si>
  <si>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</si>
  <si>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</si>
  <si>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</si>
  <si>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</si>
  <si>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</si>
  <si>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</si>
  <si>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</si>
  <si>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</si>
  <si>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</si>
  <si>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</si>
  <si>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</si>
  <si>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</si>
  <si>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</si>
  <si>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</si>
  <si>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</si>
  <si>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</si>
  <si>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</si>
  <si>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</si>
  <si>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</si>
  <si>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</si>
  <si>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</si>
  <si>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</si>
  <si>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</si>
  <si>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</si>
  <si>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</si>
  <si>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</si>
  <si>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</si>
  <si>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</si>
  <si>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</si>
  <si>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</si>
  <si>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</si>
  <si>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</si>
  <si>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</si>
  <si>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</si>
  <si>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</si>
  <si>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</si>
  <si>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</si>
  <si>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</si>
  <si>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</si>
  <si>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</si>
  <si>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</si>
  <si>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</si>
  <si>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</si>
  <si>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</si>
  <si>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</si>
  <si>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</si>
  <si>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</si>
  <si>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</si>
  <si>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</si>
  <si>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</si>
  <si>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</si>
  <si>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</si>
  <si>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</si>
  <si>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</si>
  <si>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</si>
  <si>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</si>
  <si>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</si>
  <si>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</si>
  <si>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</si>
  <si>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</si>
  <si>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</si>
  <si>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</si>
  <si>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</si>
  <si>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</si>
  <si>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</si>
  <si>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</si>
  <si>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</si>
  <si>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</si>
  <si>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</si>
  <si>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</si>
  <si>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</si>
  <si>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</si>
  <si>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</si>
  <si>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</si>
  <si>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</si>
  <si>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</si>
  <si>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</si>
  <si>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</si>
  <si>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</si>
  <si>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</si>
  <si>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</si>
  <si>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</si>
  <si>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</si>
  <si>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</si>
  <si>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</si>
  <si>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</si>
  <si>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</si>
  <si>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</si>
  <si>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</si>
  <si>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</si>
  <si>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</si>
  <si>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</si>
  <si>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</si>
  <si>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</si>
  <si>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</si>
  <si>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</si>
  <si>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</si>
  <si>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</si>
  <si>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</si>
  <si>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</si>
  <si>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</si>
  <si>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</si>
  <si>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</si>
  <si>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</si>
  <si>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</si>
  <si>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</si>
  <si>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</si>
  <si>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</si>
  <si>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</si>
  <si>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</si>
  <si>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</si>
  <si>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</si>
  <si>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</si>
  <si>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</si>
  <si>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</si>
  <si>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</si>
  <si>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</si>
  <si>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</si>
  <si>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</si>
  <si>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</si>
  <si>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</si>
  <si>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</si>
  <si>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</si>
  <si>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</si>
  <si>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</si>
  <si>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</si>
  <si>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</si>
  <si>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</si>
  <si>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</si>
  <si>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</si>
  <si>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</si>
  <si>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</si>
  <si>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</si>
  <si>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</si>
  <si>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</si>
  <si>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</si>
  <si>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</si>
  <si>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</si>
  <si>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</si>
  <si>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</si>
  <si>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</si>
  <si>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</si>
  <si>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</si>
  <si>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</si>
  <si>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</si>
  <si>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</si>
  <si>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</si>
  <si>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</si>
  <si>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</si>
  <si>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</si>
  <si>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</si>
  <si>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</si>
  <si>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</si>
  <si>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</si>
  <si>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</si>
  <si>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</si>
  <si>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</si>
  <si>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</si>
  <si>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</si>
  <si>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</si>
  <si>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</si>
  <si>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</si>
  <si>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</si>
  <si>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</si>
  <si>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</si>
  <si>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</si>
  <si>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</si>
  <si>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</si>
  <si>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</si>
  <si>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</si>
  <si>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</si>
  <si>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</si>
  <si>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</si>
  <si>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</si>
  <si>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</si>
  <si>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</si>
  <si>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</si>
  <si>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</si>
  <si>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</si>
  <si>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</si>
  <si>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</si>
  <si>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</si>
  <si>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</si>
  <si>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</si>
  <si>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</si>
  <si>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</si>
  <si>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</si>
  <si>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</si>
  <si>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</si>
  <si>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</si>
  <si>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</si>
  <si>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</si>
  <si>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</si>
  <si>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</si>
  <si>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</si>
  <si>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</si>
  <si>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</si>
  <si>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</si>
  <si>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</si>
  <si>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</si>
  <si>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</si>
  <si>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</si>
  <si>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</si>
  <si>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</si>
  <si>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</si>
  <si>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</si>
  <si>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</si>
  <si>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</si>
  <si>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</si>
  <si>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</si>
  <si>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</si>
  <si>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</si>
  <si>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</si>
  <si>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</si>
  <si>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</si>
  <si>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</si>
  <si>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</si>
  <si>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</si>
  <si>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</si>
  <si>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</si>
  <si>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</si>
  <si>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</si>
  <si>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</si>
  <si>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</si>
  <si>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</si>
  <si>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</si>
  <si>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</si>
  <si>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</si>
  <si>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</si>
  <si>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</si>
  <si>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</si>
  <si>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</si>
  <si>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</si>
  <si>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</si>
  <si>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</si>
  <si>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</si>
  <si>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</si>
  <si>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</si>
  <si>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</si>
  <si>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</si>
  <si>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</si>
  <si>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</si>
  <si>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</si>
  <si>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</si>
  <si>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</si>
  <si>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</si>
  <si>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</si>
  <si>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</si>
  <si>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</si>
  <si>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</si>
  <si>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</si>
  <si>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</si>
  <si>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</si>
  <si>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</si>
  <si>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</si>
  <si>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</si>
  <si>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</si>
  <si>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</si>
  <si>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</si>
  <si>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</si>
  <si>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</si>
  <si>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</si>
  <si>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</si>
  <si>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</si>
  <si>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</si>
  <si>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</si>
  <si>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</si>
  <si>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</si>
  <si>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</si>
  <si>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</si>
  <si>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</si>
  <si>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</si>
  <si>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</si>
  <si>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</si>
  <si>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</si>
  <si>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</si>
  <si>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</si>
  <si>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</si>
  <si>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</si>
  <si>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</si>
  <si>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</si>
  <si>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</si>
  <si>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</si>
  <si>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</si>
  <si>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</si>
  <si>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</si>
  <si>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</si>
  <si>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</si>
  <si>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</si>
  <si>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</si>
  <si>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</si>
  <si>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</si>
  <si>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</si>
  <si>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</si>
  <si>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</si>
  <si>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</si>
  <si>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</si>
  <si>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</si>
  <si>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</si>
  <si>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</si>
  <si>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</si>
  <si>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</si>
  <si>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</si>
  <si>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</si>
  <si>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</si>
  <si>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</si>
  <si>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</si>
  <si>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</si>
  <si>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</si>
  <si>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</si>
  <si>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</si>
  <si>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</si>
  <si>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</si>
  <si>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</si>
  <si>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</si>
  <si>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</si>
  <si>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</si>
  <si>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</si>
  <si>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</si>
  <si>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</si>
  <si>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</si>
  <si>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</si>
  <si>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</si>
  <si>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</si>
  <si>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</si>
  <si>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</si>
  <si>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</si>
  <si>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</si>
  <si>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</si>
  <si>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</si>
  <si>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</si>
  <si>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</si>
  <si>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</si>
  <si>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</si>
  <si>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</si>
  <si>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</si>
  <si>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</si>
  <si>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</si>
  <si>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</si>
  <si>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</si>
  <si>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</si>
  <si>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</si>
  <si>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</si>
  <si>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</si>
  <si>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</si>
  <si>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</si>
  <si>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</si>
  <si>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</si>
  <si>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</si>
  <si>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</si>
  <si>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</si>
  <si>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</si>
  <si>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</si>
  <si>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</si>
  <si>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</si>
  <si>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</si>
  <si>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</si>
  <si>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</si>
  <si>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</si>
  <si>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</si>
  <si>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</si>
  <si>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</si>
  <si>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</si>
  <si>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</si>
  <si>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</si>
  <si>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</si>
  <si>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</si>
  <si>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</si>
  <si>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</si>
  <si>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</si>
  <si>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</si>
  <si>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</si>
  <si>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</si>
  <si>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</si>
  <si>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</si>
  <si>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</si>
  <si>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</si>
  <si>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</si>
  <si>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</si>
  <si>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</si>
  <si>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</si>
  <si>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</si>
  <si>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</si>
  <si>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</si>
  <si>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</si>
  <si>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</si>
  <si>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</si>
  <si>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</si>
  <si>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</si>
  <si>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</si>
  <si>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</si>
  <si>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</si>
  <si>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</si>
  <si>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</si>
  <si>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</si>
  <si>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</si>
  <si>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</si>
  <si>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</si>
  <si>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</si>
  <si>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</si>
  <si>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</si>
  <si>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</si>
  <si>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</si>
  <si>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</si>
  <si>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</si>
  <si>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</si>
  <si>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</si>
  <si>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</si>
  <si>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</si>
  <si>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</si>
  <si>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</si>
  <si>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</si>
  <si>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</si>
  <si>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</si>
  <si>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</si>
  <si>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</si>
  <si>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</si>
  <si>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</si>
  <si>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</si>
  <si>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</si>
  <si>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</si>
  <si>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</si>
  <si>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</si>
  <si>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</si>
  <si>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</si>
  <si>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</si>
  <si>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</si>
  <si>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</si>
  <si>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</si>
  <si>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</si>
  <si>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</si>
  <si>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</si>
  <si>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</si>
  <si>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</si>
  <si>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</si>
  <si>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</si>
  <si>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</si>
  <si>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</si>
  <si>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</si>
  <si>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</si>
  <si>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</si>
  <si>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</si>
  <si>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</si>
  <si>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</si>
  <si>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</si>
  <si>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</si>
  <si>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</si>
  <si>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</si>
  <si>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</si>
  <si>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</si>
  <si>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</si>
  <si>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</si>
  <si>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</si>
  <si>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</si>
  <si>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</si>
  <si>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</si>
  <si>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</si>
  <si>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</si>
  <si>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</si>
  <si>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</si>
  <si>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</si>
  <si>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</si>
  <si>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</si>
  <si>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</si>
  <si>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</si>
  <si>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</si>
  <si>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</si>
  <si>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</si>
  <si>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</si>
  <si>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</si>
  <si>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</si>
  <si>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</si>
  <si>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</si>
  <si>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</si>
  <si>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</si>
  <si>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</si>
  <si>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</si>
  <si>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</si>
  <si>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</si>
  <si>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</si>
  <si>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</si>
  <si>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</si>
  <si>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</si>
  <si>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</si>
  <si>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</si>
  <si>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</si>
  <si>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</si>
  <si>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</si>
  <si>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</si>
  <si>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</si>
  <si>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</si>
  <si>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</si>
  <si>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</si>
  <si>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</si>
  <si>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</si>
  <si>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</si>
  <si>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</si>
  <si>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</si>
  <si>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</si>
  <si>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</si>
  <si>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</si>
  <si>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</si>
  <si>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</si>
  <si>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</si>
  <si>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</si>
  <si>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</si>
  <si>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</si>
  <si>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</si>
  <si>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</si>
  <si>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</si>
  <si>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</si>
  <si>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</si>
  <si>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</si>
  <si>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</si>
  <si>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</si>
  <si>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</si>
  <si>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</si>
  <si>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</si>
  <si>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</si>
  <si>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</si>
  <si>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</si>
  <si>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</si>
  <si>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</si>
  <si>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</si>
  <si>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</si>
  <si>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</si>
  <si>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</si>
  <si>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</si>
  <si>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</si>
  <si>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</si>
  <si>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</si>
  <si>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</si>
  <si>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</si>
  <si>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</si>
  <si>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</si>
  <si>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</si>
  <si>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</si>
  <si>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</si>
  <si>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</si>
  <si>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</si>
  <si>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</si>
  <si>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</si>
  <si>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</si>
  <si>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</si>
  <si>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</si>
  <si>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</si>
  <si>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</si>
  <si>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</si>
  <si>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</si>
  <si>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</si>
  <si>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</si>
  <si>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</si>
  <si>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</si>
  <si>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</si>
  <si>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</si>
  <si>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</si>
  <si>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</si>
  <si>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</si>
  <si>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</si>
  <si>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</si>
  <si>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</si>
  <si>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</si>
  <si>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</si>
  <si>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</si>
  <si>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</si>
  <si>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</si>
  <si>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</si>
  <si>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</si>
  <si>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</si>
  <si>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</si>
  <si>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</si>
  <si>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</si>
  <si>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</si>
  <si>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</si>
  <si>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</si>
  <si>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</si>
  <si>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</si>
  <si>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</si>
  <si>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</si>
  <si>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</si>
  <si>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</si>
  <si>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</si>
  <si>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</si>
  <si>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</si>
  <si>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</si>
  <si>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</si>
  <si>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</si>
  <si>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</si>
  <si>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</si>
  <si>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</si>
  <si>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</si>
  <si>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</si>
  <si>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</si>
  <si>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</si>
  <si>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</si>
  <si>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</si>
  <si>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</si>
  <si>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</si>
  <si>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</si>
  <si>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</si>
  <si>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</si>
  <si>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</si>
  <si>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</si>
  <si>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</si>
  <si>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</si>
  <si>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</si>
  <si>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</si>
  <si>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</si>
  <si>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</si>
  <si>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</si>
  <si>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</si>
  <si>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</si>
  <si>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</si>
  <si>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</si>
  <si>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</si>
  <si>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</si>
  <si>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</si>
  <si>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</si>
  <si>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</si>
  <si>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</si>
  <si>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</si>
  <si>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</si>
  <si>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</si>
  <si>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</si>
  <si>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</si>
  <si>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</si>
  <si>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</si>
  <si>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</si>
  <si>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</si>
  <si>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</si>
  <si>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</si>
  <si>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</si>
  <si>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</si>
  <si>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</si>
  <si>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</si>
  <si>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</si>
  <si>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</si>
  <si>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</si>
  <si>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</si>
  <si>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</si>
  <si>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</si>
  <si>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</si>
  <si>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</si>
  <si>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</si>
  <si>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</si>
  <si>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</si>
  <si>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</si>
  <si>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</si>
  <si>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</si>
  <si>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</si>
  <si>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</si>
  <si>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</si>
  <si>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</si>
  <si>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</si>
  <si>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</si>
  <si>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</si>
  <si>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</si>
  <si>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</si>
  <si>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</si>
  <si>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</si>
  <si>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</si>
  <si>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</si>
  <si>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</si>
  <si>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</si>
  <si>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</si>
  <si>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</si>
  <si>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</si>
  <si>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</si>
  <si>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</si>
  <si>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</si>
  <si>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</si>
  <si>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</si>
  <si>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</si>
  <si>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</si>
  <si>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</si>
  <si>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</si>
  <si>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</si>
  <si>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</si>
  <si>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</si>
  <si>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</si>
  <si>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</si>
  <si>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</si>
  <si>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</si>
  <si>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</si>
  <si>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</si>
  <si>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</si>
  <si>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</si>
  <si>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</si>
  <si>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</si>
  <si>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</si>
  <si>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</si>
  <si>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</si>
  <si>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</si>
  <si>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</si>
  <si>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</si>
  <si>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</si>
  <si>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</si>
  <si>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</si>
  <si>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</si>
  <si>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</si>
  <si>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</si>
  <si>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</si>
  <si>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</si>
  <si>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</si>
  <si>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</si>
  <si>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</si>
  <si>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</si>
  <si>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</si>
  <si>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</si>
  <si>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</si>
  <si>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</si>
  <si>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</si>
  <si>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</si>
  <si>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</si>
  <si>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</si>
  <si>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</si>
  <si>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</si>
  <si>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</si>
  <si>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</si>
  <si>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</si>
  <si>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</si>
  <si>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</si>
  <si>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</si>
  <si>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</si>
  <si>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</si>
  <si>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</si>
  <si>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</si>
  <si>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</si>
  <si>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</si>
  <si>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</si>
  <si>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</si>
  <si>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</si>
  <si>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</si>
  <si>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</si>
  <si>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</si>
  <si>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</si>
  <si>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</si>
  <si>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</si>
  <si>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</si>
  <si>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</si>
  <si>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</si>
  <si>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</si>
  <si>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</si>
  <si>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</si>
  <si>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</si>
  <si>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</si>
  <si>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</si>
  <si>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</si>
  <si>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</si>
  <si>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</si>
  <si>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</si>
  <si>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</si>
  <si>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</si>
  <si>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</si>
  <si>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</si>
  <si>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</si>
  <si>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</si>
  <si>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</si>
  <si>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</si>
  <si>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</si>
  <si>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</si>
  <si>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</si>
  <si>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</si>
  <si>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</si>
  <si>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</si>
  <si>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</si>
  <si>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</si>
  <si>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</si>
  <si>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</si>
  <si>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</si>
  <si>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</si>
  <si>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</si>
  <si>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</si>
  <si>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</si>
  <si>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</si>
  <si>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</si>
  <si>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</si>
  <si>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</si>
  <si>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</si>
  <si>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</si>
  <si>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</si>
  <si>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</si>
  <si>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</si>
  <si>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</si>
  <si>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</si>
  <si>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</si>
  <si>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</si>
  <si>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</si>
  <si>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</si>
  <si>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</si>
  <si>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</si>
  <si>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</si>
  <si>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</si>
  <si>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</si>
  <si>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</si>
  <si>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</si>
  <si>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</si>
  <si>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</si>
  <si>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</si>
  <si>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</si>
  <si>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</si>
  <si>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</si>
  <si>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</si>
  <si>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</si>
  <si>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</si>
  <si>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</si>
  <si>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</si>
  <si>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</si>
  <si>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</si>
  <si>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</si>
  <si>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</si>
  <si>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</si>
  <si>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</si>
  <si>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</si>
  <si>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</si>
  <si>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</si>
  <si>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</si>
  <si>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</si>
  <si>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</si>
  <si>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</si>
  <si>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</si>
  <si>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</si>
  <si>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</si>
  <si>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</si>
  <si>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</si>
  <si>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</si>
  <si>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</si>
  <si>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</si>
  <si>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</si>
  <si>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</si>
  <si>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</si>
  <si>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</si>
  <si>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</si>
  <si>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</si>
  <si>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</si>
  <si>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</si>
  <si>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</si>
  <si>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</si>
  <si>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</si>
  <si>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</si>
  <si>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</si>
  <si>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</si>
  <si>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</si>
  <si>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</si>
  <si>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</si>
  <si>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</si>
  <si>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</si>
  <si>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</si>
  <si>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</si>
  <si>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</si>
  <si>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</si>
  <si>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</si>
  <si>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</si>
  <si>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</si>
  <si>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</si>
  <si>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</si>
  <si>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</si>
  <si>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</si>
  <si>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</si>
  <si>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</si>
  <si>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</si>
  <si>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</si>
  <si>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</si>
  <si>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</si>
  <si>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</si>
  <si>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</si>
  <si>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</si>
  <si>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</si>
  <si>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</si>
  <si>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</si>
  <si>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</si>
  <si>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</si>
  <si>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</si>
  <si>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</si>
  <si>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</si>
  <si>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</si>
  <si>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</si>
  <si>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</si>
  <si>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</si>
  <si>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</si>
  <si>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</si>
  <si>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</si>
  <si>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</si>
  <si>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</si>
  <si>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</si>
  <si>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</si>
  <si>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</si>
  <si>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</si>
  <si>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</si>
  <si>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</si>
  <si>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</si>
  <si>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</si>
  <si>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</si>
  <si>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</si>
  <si>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</si>
  <si>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</si>
  <si>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</si>
  <si>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</si>
  <si>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</si>
  <si>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</si>
  <si>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</si>
  <si>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</si>
  <si>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</si>
  <si>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</si>
  <si>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</si>
  <si>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</si>
  <si>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</si>
  <si>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</si>
  <si>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</si>
  <si>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</si>
  <si>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</si>
  <si>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</si>
  <si>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</si>
  <si>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</si>
  <si>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</si>
  <si>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</si>
  <si>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</si>
  <si>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</si>
  <si>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</si>
  <si>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</si>
  <si>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</si>
  <si>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</si>
  <si>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</si>
  <si>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</si>
  <si>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</si>
  <si>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</si>
  <si>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</si>
  <si>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</si>
  <si>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</si>
  <si>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</si>
  <si>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</si>
  <si>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</si>
  <si>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</si>
  <si>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</si>
  <si>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</si>
  <si>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</si>
  <si>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</si>
  <si>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</si>
  <si>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</si>
  <si>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</si>
  <si>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</si>
  <si>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</si>
  <si>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</si>
  <si>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</si>
  <si>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</si>
  <si>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</si>
  <si>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</si>
  <si>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</si>
  <si>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</si>
  <si>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</si>
  <si>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</si>
  <si>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</si>
  <si>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</si>
  <si>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</si>
  <si>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</si>
  <si>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</si>
  <si>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</si>
  <si>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</si>
  <si>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</si>
  <si>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</si>
  <si>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</si>
  <si>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</si>
  <si>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</si>
  <si>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</si>
  <si>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</si>
  <si>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</si>
  <si>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</si>
  <si>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</si>
  <si>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</si>
  <si>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</si>
  <si>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</si>
  <si>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</si>
  <si>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</si>
  <si>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</si>
  <si>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</si>
  <si>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</si>
  <si>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</si>
  <si>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</si>
  <si>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</si>
  <si>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</si>
  <si>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</si>
  <si>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</si>
  <si>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</si>
  <si>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</si>
  <si>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</si>
  <si>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</si>
  <si>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</si>
  <si>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</si>
  <si>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</si>
  <si>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</si>
  <si>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</si>
  <si>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</si>
  <si>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</si>
  <si>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</si>
  <si>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</si>
  <si>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</si>
  <si>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</si>
  <si>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</si>
  <si>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</si>
  <si>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</si>
  <si>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</si>
  <si>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</si>
  <si>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</si>
  <si>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</si>
  <si>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</si>
  <si>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</si>
  <si>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</si>
  <si>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</si>
  <si>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</si>
  <si>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</si>
  <si>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</si>
  <si>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</si>
  <si>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</si>
  <si>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</si>
  <si>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</si>
  <si>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</si>
  <si>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</si>
  <si>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</si>
  <si>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</si>
  <si>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</si>
  <si>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</si>
  <si>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</si>
  <si>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</si>
  <si>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</si>
  <si>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</si>
  <si>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</si>
  <si>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</si>
  <si>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</si>
  <si>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</si>
  <si>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</si>
  <si>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</si>
  <si>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</si>
  <si>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</si>
  <si>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</si>
  <si>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</si>
  <si>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</si>
  <si>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</si>
  <si>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</si>
  <si>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</si>
  <si>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</si>
  <si>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</si>
  <si>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</si>
  <si>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</si>
  <si>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</si>
  <si>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</si>
  <si>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</si>
  <si>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</si>
  <si>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</si>
  <si>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</si>
  <si>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</si>
  <si>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</si>
  <si>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</si>
  <si>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</si>
  <si>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</si>
  <si>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</si>
  <si>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</si>
  <si>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</si>
  <si>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</si>
  <si>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</si>
  <si>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</si>
  <si>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</si>
  <si>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</si>
  <si>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</si>
  <si>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</si>
  <si>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</si>
  <si>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</si>
  <si>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</si>
  <si>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</si>
  <si>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</si>
  <si>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</si>
  <si>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</si>
  <si>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</si>
  <si>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</si>
  <si>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</si>
  <si>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</si>
  <si>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</si>
  <si>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</si>
  <si>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</si>
  <si>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</si>
  <si>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</si>
  <si>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</si>
  <si>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</si>
  <si>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</si>
  <si>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</si>
  <si>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</si>
  <si>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</si>
  <si>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</si>
  <si>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</si>
  <si>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</si>
  <si>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</si>
  <si>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</si>
  <si>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</si>
  <si>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</si>
  <si>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</si>
  <si>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</si>
  <si>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</si>
  <si>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</si>
  <si>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</si>
  <si>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</si>
  <si>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</si>
  <si>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</si>
  <si>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</si>
  <si>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</si>
  <si>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</si>
  <si>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</si>
  <si>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</si>
  <si>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</si>
  <si>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</si>
  <si>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</si>
  <si>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</si>
  <si>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</si>
  <si>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</si>
  <si>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</si>
  <si>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</si>
  <si>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</si>
  <si>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</si>
  <si>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</si>
  <si>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</si>
  <si>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</si>
  <si>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</si>
  <si>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</si>
  <si>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</si>
  <si>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</si>
  <si>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</si>
  <si>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</si>
  <si>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</si>
  <si>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</si>
  <si>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</si>
  <si>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</si>
  <si>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</si>
  <si>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</si>
  <si>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</si>
  <si>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</si>
  <si>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</si>
  <si>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</si>
  <si>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</si>
  <si>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</si>
  <si>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</si>
  <si>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</si>
  <si>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</si>
  <si>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</si>
  <si>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</si>
  <si>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</si>
  <si>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</si>
  <si>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</si>
  <si>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</si>
  <si>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</si>
  <si>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</si>
  <si>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</si>
  <si>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</si>
  <si>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</si>
  <si>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</si>
  <si>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</si>
  <si>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</si>
  <si>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</si>
  <si>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</si>
  <si>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</si>
  <si>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</si>
  <si>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</si>
  <si>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</si>
  <si>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</si>
  <si>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</si>
  <si>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</si>
  <si>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</si>
  <si>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</si>
  <si>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</si>
  <si>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</si>
  <si>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</si>
  <si>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</si>
  <si>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</si>
  <si>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</si>
  <si>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</si>
  <si>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</si>
  <si>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</si>
  <si>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</si>
  <si>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</si>
  <si>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</si>
  <si>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</si>
  <si>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</si>
  <si>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</si>
  <si>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</si>
  <si>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</si>
  <si>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</si>
  <si>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</si>
  <si>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</si>
  <si>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</si>
  <si>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</si>
  <si>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</si>
  <si>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</si>
  <si>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</si>
  <si>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</si>
  <si>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</si>
  <si>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</si>
  <si>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</si>
  <si>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</si>
  <si>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</si>
  <si>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</si>
  <si>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</si>
  <si>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</si>
  <si>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</si>
  <si>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</si>
  <si>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</si>
  <si>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</si>
  <si>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</si>
  <si>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</si>
  <si>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</si>
  <si>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</si>
  <si>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</si>
  <si>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</si>
  <si>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</si>
  <si>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</si>
  <si>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</si>
  <si>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</si>
  <si>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</si>
  <si>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</si>
  <si>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</si>
  <si>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</si>
  <si>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</si>
  <si>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</si>
  <si>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</si>
  <si>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</si>
  <si>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</si>
  <si>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</si>
  <si>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</si>
  <si>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</si>
  <si>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</si>
  <si>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</si>
  <si>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</si>
  <si>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</si>
  <si>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</si>
  <si>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</si>
  <si>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</si>
  <si>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</si>
  <si>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</si>
  <si>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</si>
  <si>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</si>
  <si>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</si>
  <si>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</si>
  <si>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</si>
  <si>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</si>
  <si>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</si>
  <si>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</si>
  <si>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</si>
  <si>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</si>
  <si>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</si>
  <si>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</si>
  <si>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</si>
  <si>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</si>
  <si>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</si>
  <si>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</si>
  <si>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</si>
  <si>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</si>
  <si>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</si>
  <si>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</si>
  <si>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</si>
  <si>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</si>
  <si>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</si>
  <si>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</si>
  <si>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</si>
  <si>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</si>
  <si>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</si>
  <si>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</si>
  <si>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</si>
  <si>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</si>
  <si>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</si>
  <si>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</si>
  <si>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</si>
  <si>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</si>
  <si>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</si>
  <si>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</si>
  <si>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</si>
  <si>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</si>
  <si>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</si>
  <si>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</si>
  <si>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</si>
  <si>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</si>
  <si>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</si>
  <si>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</si>
  <si>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</si>
  <si>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</si>
  <si>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</si>
  <si>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</si>
  <si>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</si>
  <si>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</si>
  <si>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</si>
  <si>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</si>
  <si>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</si>
  <si>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</si>
  <si>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</si>
  <si>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</si>
  <si>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</si>
  <si>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</si>
  <si>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</si>
  <si>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</si>
  <si>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</si>
  <si>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</si>
  <si>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</si>
  <si>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</si>
  <si>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</si>
  <si>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</si>
  <si>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</si>
  <si>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</si>
  <si>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</si>
  <si>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</si>
  <si>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</si>
  <si>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</si>
  <si>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</si>
  <si>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</si>
  <si>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</si>
  <si>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</si>
  <si>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</si>
  <si>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</si>
  <si>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</si>
  <si>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</si>
  <si>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</si>
  <si>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</si>
  <si>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</si>
  <si>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</si>
  <si>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</si>
  <si>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</si>
  <si>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</si>
  <si>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</si>
  <si>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</si>
  <si>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</si>
  <si>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</si>
  <si>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</si>
  <si>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</si>
  <si>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</si>
  <si>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</si>
  <si>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</si>
  <si>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</si>
  <si>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</si>
  <si>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</si>
  <si>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</si>
  <si>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</si>
  <si>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</si>
  <si>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</si>
  <si>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</si>
  <si>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</si>
  <si>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</si>
  <si>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</si>
  <si>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</si>
  <si>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</si>
  <si>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</si>
  <si>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</si>
  <si>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</si>
  <si>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</si>
  <si>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</si>
  <si>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</si>
  <si>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</si>
  <si>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</si>
  <si>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</si>
  <si>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</si>
  <si>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</si>
  <si>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</si>
  <si>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</si>
  <si>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</si>
  <si>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</si>
  <si>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</si>
  <si>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</si>
  <si>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</si>
  <si>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</si>
  <si>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</si>
  <si>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</si>
  <si>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</si>
  <si>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</si>
  <si>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</si>
  <si>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</si>
  <si>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</si>
  <si>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</si>
  <si>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</si>
  <si>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</si>
  <si>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</si>
  <si>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</si>
  <si>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</si>
  <si>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</si>
  <si>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</si>
  <si>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</si>
  <si>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</si>
  <si>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</si>
  <si>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</si>
  <si>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</si>
  <si>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</si>
  <si>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</si>
  <si>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</si>
  <si>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</si>
  <si>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</si>
  <si>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</si>
  <si>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</si>
  <si>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</si>
  <si>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</si>
  <si>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</si>
  <si>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</si>
  <si>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</si>
  <si>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</si>
  <si>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</si>
  <si>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</si>
  <si>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</si>
  <si>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</si>
  <si>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</si>
  <si>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</si>
  <si>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</si>
  <si>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</si>
  <si>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</si>
  <si>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</si>
  <si>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</si>
  <si>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</si>
  <si>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</si>
  <si>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</si>
  <si>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</si>
  <si>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</si>
  <si>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</si>
  <si>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</si>
  <si>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</si>
  <si>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</si>
  <si>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</si>
  <si>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</si>
  <si>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</si>
  <si>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</si>
  <si>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</si>
  <si>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</si>
  <si>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</si>
  <si>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</si>
  <si>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</si>
  <si>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</si>
  <si>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</si>
  <si>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</si>
  <si>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</si>
  <si>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</si>
  <si>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</si>
  <si>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</si>
  <si>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</si>
  <si>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</si>
  <si>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</si>
  <si>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</si>
  <si>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</si>
  <si>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</si>
  <si>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</si>
  <si>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</si>
  <si>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</si>
  <si>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</si>
  <si>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</si>
  <si>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</si>
  <si>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</si>
  <si>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</si>
  <si>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</si>
  <si>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</si>
  <si>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</si>
  <si>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</si>
  <si>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</si>
  <si>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</si>
  <si>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</si>
  <si>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</si>
  <si>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</si>
  <si>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</si>
  <si>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</si>
  <si>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</si>
  <si>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</si>
  <si>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</si>
  <si>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</si>
  <si>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</si>
  <si>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</si>
  <si>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</si>
  <si>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</si>
  <si>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</si>
  <si>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</si>
  <si>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</si>
  <si>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</si>
  <si>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</si>
  <si>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</si>
  <si>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</si>
  <si>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</si>
  <si>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</si>
  <si>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</si>
  <si>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</si>
  <si>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</si>
  <si>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</si>
  <si>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</si>
  <si>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</si>
  <si>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</si>
  <si>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</si>
  <si>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</si>
  <si>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</si>
  <si>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</si>
  <si>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</si>
  <si>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</si>
  <si>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</si>
  <si>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</si>
  <si>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</si>
  <si>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</si>
  <si>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</si>
  <si>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</si>
  <si>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</si>
  <si>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</si>
  <si>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</si>
  <si>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</si>
  <si>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</si>
  <si>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</si>
  <si>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</si>
  <si>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</si>
  <si>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</si>
  <si>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</si>
  <si>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</si>
  <si>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</si>
  <si>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</si>
  <si>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</si>
  <si>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</si>
  <si>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</si>
  <si>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</si>
  <si>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</si>
  <si>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</si>
  <si>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</si>
  <si>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</si>
  <si>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</si>
  <si>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</si>
  <si>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</si>
  <si>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</si>
  <si>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</si>
  <si>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</si>
  <si>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</si>
  <si>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</si>
  <si>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</si>
  <si>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</si>
  <si>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</si>
  <si>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</si>
  <si>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</si>
  <si>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</si>
  <si>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</si>
  <si>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</si>
  <si>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</si>
  <si>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</si>
  <si>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</si>
  <si>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</si>
  <si>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</si>
  <si>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</si>
  <si>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</si>
  <si>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</si>
  <si>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</si>
  <si>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</si>
  <si>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</si>
  <si>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</si>
  <si>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</si>
  <si>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</si>
  <si>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</si>
  <si>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</si>
  <si>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</si>
  <si>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</si>
  <si>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</si>
  <si>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</si>
  <si>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</si>
  <si>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</si>
  <si>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</si>
  <si>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</si>
  <si>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</si>
  <si>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</si>
  <si>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</si>
  <si>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</si>
  <si>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</si>
  <si>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</si>
  <si>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</si>
  <si>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</si>
  <si>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</si>
  <si>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</si>
  <si>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</si>
  <si>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</si>
  <si>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</si>
  <si>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</si>
  <si>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</si>
  <si>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</si>
  <si>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</si>
  <si>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</si>
  <si>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</si>
  <si>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</si>
  <si>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</si>
  <si>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</si>
  <si>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</si>
  <si>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</si>
  <si>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</si>
  <si>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</si>
  <si>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</si>
  <si>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</si>
  <si>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</si>
  <si>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</si>
  <si>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</si>
  <si>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</si>
  <si>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</si>
  <si>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</si>
  <si>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</si>
  <si>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</si>
  <si>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</si>
  <si>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</si>
  <si>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</si>
  <si>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</si>
  <si>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</si>
  <si>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</si>
  <si>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</si>
  <si>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</si>
  <si>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</si>
  <si>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</si>
  <si>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</si>
  <si>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</si>
  <si>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</si>
  <si>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</si>
  <si>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</si>
  <si>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</si>
  <si>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</si>
  <si>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</si>
  <si>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</si>
  <si>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</si>
  <si>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</si>
  <si>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</si>
  <si>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</si>
  <si>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</si>
  <si>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</si>
  <si>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</si>
  <si>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</si>
  <si>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</si>
  <si>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</si>
  <si>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</si>
  <si>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</si>
  <si>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</si>
  <si>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</si>
  <si>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</si>
  <si>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</si>
  <si>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</si>
  <si>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</si>
  <si>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</si>
  <si>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</si>
  <si>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</si>
  <si>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</si>
  <si>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</si>
  <si>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</si>
  <si>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</si>
  <si>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</si>
  <si>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</si>
  <si>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</si>
  <si>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</si>
  <si>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</si>
  <si>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</si>
  <si>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</si>
  <si>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</si>
  <si>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</si>
  <si>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</si>
  <si>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</si>
  <si>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</si>
  <si>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</si>
  <si>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</si>
  <si>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</si>
  <si>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</si>
  <si>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</si>
  <si>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</si>
  <si>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</si>
  <si>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</si>
  <si>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</si>
  <si>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</si>
  <si>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</si>
  <si>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</si>
  <si>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</si>
  <si>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</si>
  <si>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</si>
  <si>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</si>
  <si>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</si>
  <si>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</si>
  <si>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</si>
  <si>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</si>
  <si>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</si>
  <si>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</si>
  <si>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</si>
  <si>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</si>
  <si>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</si>
  <si>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</si>
  <si>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</si>
  <si>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</si>
  <si>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</si>
  <si>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</si>
  <si>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</si>
  <si>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</si>
  <si>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</si>
  <si>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</si>
  <si>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</si>
  <si>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</si>
  <si>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</si>
  <si>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</si>
  <si>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</si>
  <si>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</si>
  <si>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</si>
  <si>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</si>
  <si>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</si>
  <si>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</si>
  <si>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</si>
  <si>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</si>
  <si>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</si>
  <si>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</si>
  <si>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</si>
  <si>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</si>
  <si>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</si>
  <si>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</si>
  <si>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</si>
  <si>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</si>
  <si>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</si>
  <si>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</si>
  <si>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</si>
  <si>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</si>
  <si>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</si>
  <si>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</si>
  <si>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</si>
  <si>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</si>
  <si>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</si>
  <si>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</si>
  <si>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</si>
  <si>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</si>
  <si>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</si>
  <si>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</si>
  <si>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</si>
  <si>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</si>
  <si>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</si>
  <si>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</si>
  <si>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</si>
  <si>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</si>
  <si>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</si>
  <si>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</si>
  <si>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</si>
  <si>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</si>
  <si>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</si>
  <si>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</si>
  <si>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</si>
  <si>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</si>
  <si>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</si>
  <si>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</si>
  <si>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</si>
  <si>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</si>
  <si>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</si>
  <si>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</si>
  <si>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</si>
  <si>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</si>
  <si>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</si>
  <si>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</si>
  <si>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</si>
  <si>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</si>
  <si>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</si>
  <si>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</si>
  <si>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</si>
  <si>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</si>
  <si>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</si>
  <si>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</si>
  <si>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</si>
  <si>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</si>
  <si>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</si>
  <si>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</si>
  <si>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</si>
  <si>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</si>
  <si>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</si>
  <si>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</si>
  <si>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</si>
  <si>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</si>
  <si>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</si>
  <si>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</si>
  <si>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</si>
  <si>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</si>
  <si>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</si>
  <si>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</si>
  <si>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</si>
  <si>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</si>
  <si>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</si>
  <si>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</si>
  <si>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</si>
  <si>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</si>
  <si>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</si>
  <si>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</si>
  <si>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</si>
  <si>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</si>
  <si>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</si>
  <si>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</si>
  <si>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</si>
  <si>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</si>
  <si>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</si>
  <si>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</si>
  <si>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</si>
  <si>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</si>
  <si>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</si>
  <si>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</si>
  <si>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</si>
  <si>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</si>
  <si>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</si>
  <si>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</si>
  <si>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</si>
  <si>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</si>
  <si>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</si>
  <si>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</si>
  <si>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</si>
  <si>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</si>
  <si>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</si>
  <si>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</si>
  <si>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</si>
  <si>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</si>
  <si>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</si>
  <si>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</si>
  <si>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</si>
  <si>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</si>
  <si>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</si>
  <si>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</si>
  <si>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</si>
  <si>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</si>
  <si>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</si>
  <si>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</si>
  <si>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</si>
  <si>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</si>
  <si>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</si>
  <si>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</si>
  <si>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</si>
  <si>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</si>
  <si>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</si>
  <si>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</si>
  <si>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</si>
  <si>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</si>
  <si>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</si>
  <si>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</si>
  <si>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</si>
  <si>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</si>
  <si>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</si>
  <si>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</si>
  <si>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</si>
  <si>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</si>
  <si>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</si>
  <si>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</si>
  <si>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</si>
  <si>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</si>
  <si>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</si>
  <si>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</si>
  <si>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</si>
  <si>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</si>
  <si>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</si>
  <si>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</si>
  <si>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</si>
  <si>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</si>
  <si>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</si>
  <si>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</si>
  <si>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</si>
  <si>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</si>
  <si>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</si>
  <si>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</si>
  <si>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</si>
  <si>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</si>
  <si>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</si>
  <si>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</si>
  <si>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</si>
  <si>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</si>
  <si>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</si>
  <si>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</si>
  <si>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</si>
  <si>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</si>
  <si>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</si>
  <si>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</si>
  <si>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</si>
  <si>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</si>
  <si>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</si>
  <si>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</si>
  <si>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</si>
  <si>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</si>
  <si>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</si>
  <si>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</si>
  <si>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</si>
  <si>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</si>
  <si>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</si>
  <si>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</si>
  <si>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</si>
  <si>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</si>
  <si>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</si>
  <si>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</si>
  <si>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</si>
  <si>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</si>
  <si>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</si>
  <si>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</si>
  <si>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</si>
  <si>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</si>
  <si>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</si>
  <si>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</si>
  <si>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</si>
  <si>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</si>
  <si>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</si>
  <si>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</si>
  <si>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</si>
  <si>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</si>
  <si>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</si>
  <si>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</si>
  <si>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</si>
  <si>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</si>
  <si>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</si>
  <si>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</si>
  <si>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</si>
  <si>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</si>
  <si>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</si>
  <si>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</si>
  <si>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</si>
  <si>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</si>
  <si>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</si>
  <si>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</si>
  <si>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</si>
  <si>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</si>
  <si>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</si>
  <si>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</si>
  <si>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</si>
  <si>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</si>
  <si>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</si>
  <si>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</si>
  <si>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</si>
  <si>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</si>
  <si>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</si>
  <si>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</si>
  <si>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</si>
  <si>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</si>
  <si>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</si>
  <si>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</si>
  <si>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</si>
  <si>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</si>
  <si>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</si>
  <si>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</si>
  <si>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</si>
  <si>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</si>
  <si>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</si>
  <si>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</si>
  <si>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</si>
  <si>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</si>
  <si>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</si>
  <si>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</si>
  <si>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</si>
  <si>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</si>
  <si>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</si>
  <si>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</si>
  <si>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</si>
  <si>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</si>
  <si>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</si>
  <si>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</si>
  <si>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</si>
  <si>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</si>
  <si>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</si>
  <si>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</si>
  <si>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</si>
  <si>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</si>
  <si>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</si>
  <si>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</si>
  <si>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</si>
  <si>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</si>
  <si>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</si>
  <si>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</si>
  <si>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</si>
  <si>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</si>
  <si>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</si>
  <si>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</si>
  <si>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</si>
  <si>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</si>
  <si>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</si>
  <si>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</si>
  <si>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</si>
  <si>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</si>
  <si>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</si>
  <si>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</si>
  <si>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</si>
  <si>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</si>
  <si>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</si>
  <si>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</si>
  <si>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</si>
  <si>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</si>
  <si>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</si>
  <si>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</si>
  <si>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</si>
  <si>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</si>
  <si>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</si>
  <si>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</si>
  <si>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</si>
  <si>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</si>
  <si>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</si>
  <si>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</si>
  <si>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</si>
  <si>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</si>
  <si>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</si>
  <si>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</si>
  <si>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</si>
  <si>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</si>
  <si>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</si>
  <si>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</si>
  <si>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</si>
  <si>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</si>
  <si>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</si>
  <si>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</si>
  <si>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</si>
  <si>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</si>
  <si>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</si>
  <si>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</si>
  <si>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</si>
  <si>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</si>
  <si>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</si>
  <si>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</si>
  <si>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</si>
  <si>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</si>
  <si>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</si>
  <si>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</si>
  <si>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</si>
  <si>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</si>
  <si>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</si>
  <si>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</si>
  <si>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</si>
  <si>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</si>
  <si>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</si>
  <si>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</si>
  <si>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</si>
  <si>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</si>
  <si>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</si>
  <si>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</si>
  <si>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</si>
  <si>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</si>
  <si>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</si>
  <si>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</si>
  <si>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</si>
  <si>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</si>
  <si>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</si>
  <si>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</si>
  <si>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</si>
  <si>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</si>
  <si>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</si>
  <si>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</si>
  <si>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</si>
  <si>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</si>
  <si>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</si>
  <si>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</si>
  <si>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</si>
  <si>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</si>
  <si>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</si>
  <si>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</si>
  <si>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</si>
  <si>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</si>
  <si>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</si>
  <si>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</si>
  <si>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</si>
  <si>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</si>
  <si>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</si>
  <si>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</si>
  <si>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</si>
  <si>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</si>
  <si>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</si>
  <si>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</si>
  <si>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</si>
  <si>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</si>
  <si>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</si>
  <si>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</si>
  <si>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</si>
  <si>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</si>
  <si>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</si>
  <si>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</si>
  <si>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</si>
  <si>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</si>
  <si>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</si>
  <si>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</si>
  <si>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</si>
  <si>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</si>
  <si>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</si>
  <si>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</si>
  <si>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</si>
  <si>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</si>
  <si>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</si>
  <si>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</si>
  <si>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</si>
  <si>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</si>
  <si>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</si>
  <si>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</si>
  <si>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</si>
  <si>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</si>
  <si>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</si>
  <si>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</si>
  <si>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</si>
  <si>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</si>
  <si>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</si>
  <si>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</si>
  <si>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</si>
  <si>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</si>
  <si>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</si>
  <si>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</si>
  <si>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</si>
  <si>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</si>
  <si>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</si>
  <si>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</si>
  <si>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</si>
  <si>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</si>
  <si>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</si>
  <si>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</si>
  <si>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</si>
  <si>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</si>
  <si>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</si>
  <si>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</si>
  <si>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</si>
  <si>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</si>
  <si>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</si>
  <si>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</si>
  <si>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</si>
  <si>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</si>
  <si>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</si>
  <si>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</si>
  <si>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</si>
  <si>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</si>
  <si>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</si>
  <si>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</si>
  <si>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</si>
  <si>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</si>
  <si>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</si>
  <si>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</si>
  <si>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</si>
  <si>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</si>
  <si>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</si>
  <si>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</si>
  <si>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</si>
  <si>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</si>
  <si>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</si>
  <si>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</si>
  <si>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</si>
  <si>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</si>
  <si>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</si>
  <si>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</si>
  <si>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</si>
  <si>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</si>
  <si>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</si>
  <si>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</si>
  <si>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</si>
  <si>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</si>
  <si>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</si>
  <si>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</si>
  <si>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</si>
  <si>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</si>
  <si>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</si>
  <si>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</si>
  <si>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</si>
  <si>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</si>
  <si>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</si>
  <si>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</si>
  <si>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</si>
  <si>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</si>
  <si>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</si>
  <si>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</si>
  <si>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</si>
  <si>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</si>
  <si>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</si>
  <si>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</si>
  <si>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</si>
  <si>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</si>
  <si>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</si>
  <si>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</si>
  <si>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</si>
  <si>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</si>
  <si>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</si>
  <si>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</si>
  <si>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</si>
  <si>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</si>
  <si>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</si>
  <si>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</si>
  <si>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</si>
  <si>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</si>
  <si>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</si>
  <si>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</si>
  <si>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</si>
  <si>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</si>
  <si>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</si>
  <si>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</si>
  <si>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</si>
  <si>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</si>
  <si>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</si>
  <si>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</si>
  <si>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</si>
  <si>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</si>
  <si>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</si>
  <si>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</si>
  <si>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</si>
  <si>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</si>
  <si>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</si>
  <si>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</si>
  <si>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</si>
  <si>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</si>
  <si>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</si>
  <si>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</si>
  <si>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</si>
  <si>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</si>
  <si>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</si>
  <si>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</si>
  <si>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</si>
  <si>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</si>
  <si>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</si>
  <si>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</si>
  <si>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</si>
  <si>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</si>
  <si>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</si>
  <si>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</si>
  <si>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</si>
  <si>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</si>
  <si>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</si>
  <si>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</si>
  <si>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</si>
  <si>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</si>
  <si>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</si>
  <si>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</si>
  <si>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</si>
  <si>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</si>
  <si>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</si>
  <si>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</si>
  <si>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</si>
  <si>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</si>
  <si>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</si>
  <si>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</si>
  <si>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</si>
  <si>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</si>
  <si>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</si>
  <si>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</si>
  <si>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</si>
  <si>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</si>
  <si>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</si>
  <si>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</si>
  <si>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</si>
  <si>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</si>
  <si>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</si>
  <si>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</si>
  <si>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</si>
  <si>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</si>
  <si>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</si>
  <si>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</si>
  <si>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</si>
  <si>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</si>
  <si>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</si>
  <si>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</si>
  <si>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</si>
  <si>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</si>
  <si>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</si>
  <si>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</si>
  <si>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</si>
  <si>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</si>
  <si>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</si>
  <si>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</si>
  <si>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</si>
  <si>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</si>
  <si>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</si>
  <si>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</si>
  <si>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</si>
  <si>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</si>
  <si>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</si>
  <si>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</si>
  <si>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</si>
  <si>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</si>
  <si>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</si>
  <si>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</si>
  <si>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</si>
  <si>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</si>
  <si>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</si>
  <si>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</si>
  <si>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</si>
  <si>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</si>
  <si>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</si>
  <si>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</si>
  <si>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</si>
  <si>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</si>
  <si>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</si>
  <si>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</si>
  <si>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</si>
  <si>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</si>
  <si>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</si>
  <si>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</si>
  <si>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</si>
  <si>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</si>
  <si>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</si>
  <si>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</si>
  <si>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</si>
  <si>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</si>
  <si>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</si>
  <si>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</si>
  <si>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</si>
  <si>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</si>
  <si>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</si>
  <si>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</si>
  <si>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</si>
  <si>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</si>
  <si>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</si>
  <si>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</si>
  <si>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</si>
  <si>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</si>
  <si>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</si>
  <si>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</si>
  <si>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</si>
  <si>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</si>
  <si>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</si>
  <si>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</si>
  <si>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</si>
  <si>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</si>
  <si>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</si>
  <si>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</si>
  <si>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</si>
  <si>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</si>
  <si>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</si>
  <si>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</si>
  <si>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</si>
  <si>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</si>
  <si>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</si>
  <si>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</si>
  <si>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</si>
  <si>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</si>
  <si>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</si>
  <si>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</si>
  <si>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</si>
  <si>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</si>
  <si>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</si>
  <si>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</si>
  <si>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</si>
  <si>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</si>
  <si>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</si>
  <si>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</si>
  <si>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</si>
  <si>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</si>
  <si>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</si>
  <si>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</si>
  <si>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</si>
  <si>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</si>
  <si>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</si>
  <si>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</si>
  <si>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</si>
  <si>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</si>
  <si>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</si>
  <si>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</si>
  <si>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</si>
  <si>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</si>
  <si>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</si>
  <si>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</si>
  <si>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</si>
  <si>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</si>
  <si>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</si>
  <si>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</si>
  <si>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</si>
  <si>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</si>
  <si>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</si>
  <si>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</si>
  <si>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</si>
  <si>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</si>
  <si>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</si>
  <si>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</si>
  <si>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</si>
  <si>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</si>
  <si>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</si>
  <si>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</si>
  <si>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</si>
  <si>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</si>
  <si>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</si>
  <si>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</si>
  <si>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</si>
  <si>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</si>
  <si>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</si>
  <si>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</si>
  <si>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</si>
  <si>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</si>
  <si>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</si>
  <si>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</si>
  <si>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</si>
  <si>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</si>
  <si>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</si>
  <si>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</si>
  <si>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</si>
  <si>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</si>
  <si>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</si>
  <si>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</si>
  <si>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</si>
  <si>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</si>
  <si>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</si>
  <si>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</si>
  <si>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</si>
  <si>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</si>
  <si>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</si>
  <si>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</si>
  <si>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</si>
  <si>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</si>
  <si>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</si>
  <si>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</si>
  <si>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</si>
  <si>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</si>
  <si>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</si>
  <si>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</si>
  <si>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</si>
  <si>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</si>
  <si>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</si>
  <si>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</si>
  <si>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</si>
  <si>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</si>
  <si>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</si>
  <si>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</si>
  <si>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</si>
  <si>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</si>
  <si>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</si>
  <si>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</si>
  <si>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</si>
  <si>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</si>
  <si>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</si>
  <si>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</si>
  <si>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</si>
  <si>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</si>
  <si>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</si>
  <si>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</si>
  <si>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</si>
  <si>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</si>
  <si>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</si>
  <si>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</si>
  <si>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</si>
  <si>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</si>
  <si>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</si>
  <si>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</si>
  <si>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</si>
  <si>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</si>
  <si>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</si>
  <si>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</si>
  <si>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</si>
  <si>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</si>
  <si>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</si>
  <si>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</si>
  <si>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</si>
  <si>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</si>
  <si>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</si>
  <si>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</si>
  <si>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</si>
  <si>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</si>
  <si>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</si>
  <si>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</si>
  <si>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</si>
  <si>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</si>
  <si>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</si>
  <si>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</si>
  <si>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</si>
  <si>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</si>
  <si>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</si>
  <si>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</si>
  <si>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</si>
  <si>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</si>
  <si>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</si>
  <si>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</si>
  <si>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</si>
  <si>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</si>
  <si>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</si>
  <si>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</si>
  <si>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</si>
  <si>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</si>
  <si>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</si>
  <si>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</si>
  <si>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</si>
  <si>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</si>
  <si>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</si>
  <si>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</si>
  <si>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</si>
  <si>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</si>
  <si>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</si>
  <si>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</si>
  <si>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</si>
  <si>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</si>
  <si>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</si>
  <si>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</si>
  <si>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</si>
  <si>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</si>
  <si>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</si>
  <si>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</si>
  <si>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</si>
  <si>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</si>
  <si>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</si>
  <si>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</si>
  <si>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</si>
  <si>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</si>
  <si>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</si>
  <si>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</si>
  <si>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</si>
  <si>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</si>
  <si>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</si>
  <si>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</si>
  <si>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</si>
  <si>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</si>
  <si>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</si>
  <si>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</si>
  <si>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</si>
  <si>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</si>
  <si>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</si>
  <si>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</si>
  <si>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</si>
  <si>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</si>
  <si>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</si>
  <si>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</si>
  <si>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</si>
  <si>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</si>
  <si>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</si>
  <si>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</si>
  <si>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</si>
  <si>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</si>
  <si>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</si>
  <si>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</si>
  <si>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</si>
  <si>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</si>
  <si>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</si>
  <si>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</si>
  <si>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</si>
  <si>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</si>
  <si>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</si>
  <si>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</si>
  <si>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</si>
  <si>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</si>
  <si>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</si>
  <si>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</si>
  <si>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</si>
  <si>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</si>
  <si>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</si>
  <si>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</si>
  <si>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</si>
  <si>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</si>
  <si>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</si>
  <si>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</si>
  <si>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</si>
  <si>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</si>
  <si>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</si>
  <si>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</si>
  <si>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</si>
  <si>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</si>
  <si>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</si>
  <si>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</si>
  <si>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</si>
  <si>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</si>
  <si>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</si>
  <si>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</si>
  <si>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</si>
  <si>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</si>
  <si>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</si>
  <si>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</si>
  <si>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</si>
  <si>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</si>
  <si>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</si>
  <si>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</si>
  <si>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</si>
  <si>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</si>
  <si>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</si>
  <si>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</si>
  <si>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</si>
  <si>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</si>
  <si>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</si>
  <si>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</si>
  <si>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</si>
  <si>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</si>
  <si>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</si>
  <si>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</si>
  <si>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</si>
  <si>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</si>
  <si>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</si>
  <si>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</si>
  <si>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</si>
  <si>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</si>
  <si>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</si>
  <si>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</si>
  <si>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</si>
  <si>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</si>
  <si>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</si>
  <si>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</si>
  <si>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</si>
  <si>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</si>
  <si>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</si>
  <si>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</si>
  <si>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</si>
  <si>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</si>
  <si>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</si>
  <si>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</si>
  <si>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</si>
  <si>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</si>
  <si>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</si>
  <si>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</si>
  <si>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</si>
  <si>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</si>
  <si>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</si>
  <si>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</si>
  <si>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</si>
  <si>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</si>
  <si>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</si>
  <si>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</si>
  <si>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</si>
  <si>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</si>
  <si>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</si>
  <si>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</si>
  <si>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</si>
  <si>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</si>
  <si>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</si>
  <si>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</si>
  <si>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</si>
  <si>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</si>
  <si>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</si>
  <si>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</si>
  <si>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</si>
  <si>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</si>
  <si>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</si>
  <si>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</si>
  <si>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</si>
  <si>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</si>
  <si>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</si>
  <si>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</si>
  <si>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</si>
  <si>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</si>
  <si>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</si>
  <si>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</si>
  <si>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</si>
  <si>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</si>
  <si>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</si>
  <si>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</si>
  <si>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</si>
  <si>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</si>
  <si>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</si>
  <si>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</si>
  <si>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</si>
  <si>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</si>
  <si>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</si>
  <si>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</si>
  <si>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</si>
  <si>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</si>
  <si>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</si>
  <si>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</si>
  <si>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</si>
  <si>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</si>
  <si>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</si>
  <si>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</si>
  <si>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</si>
  <si>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</si>
  <si>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</si>
  <si>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</si>
  <si>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</si>
  <si>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</si>
  <si>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</si>
  <si>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</si>
  <si>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</si>
  <si>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</si>
  <si>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</si>
  <si>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</si>
  <si>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</si>
  <si>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</si>
  <si>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</si>
  <si>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</si>
  <si>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</si>
  <si>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</si>
  <si>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</si>
  <si>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</si>
  <si>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</si>
  <si>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</si>
  <si>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</si>
  <si>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</si>
  <si>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</si>
  <si>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</si>
  <si>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</si>
  <si>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</si>
  <si>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</si>
  <si>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</si>
  <si>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</si>
  <si>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</si>
  <si>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</si>
  <si>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</si>
  <si>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</si>
  <si>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</si>
  <si>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</si>
  <si>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</si>
  <si>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</si>
  <si>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</si>
  <si>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</si>
  <si>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</si>
  <si>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</si>
  <si>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</si>
  <si>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</si>
  <si>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</si>
  <si>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</si>
  <si>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</si>
  <si>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</si>
  <si>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</si>
  <si>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</si>
  <si>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</si>
  <si>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</si>
  <si>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</si>
  <si>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</si>
  <si>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</si>
  <si>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</si>
  <si>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</si>
  <si>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</si>
  <si>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</si>
  <si>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</si>
  <si>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</si>
  <si>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</si>
  <si>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</si>
  <si>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</si>
  <si>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</si>
  <si>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</si>
  <si>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</si>
  <si>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</si>
  <si>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</si>
  <si>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</si>
  <si>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</si>
  <si>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</si>
  <si>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</si>
  <si>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</si>
  <si>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</si>
  <si>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</si>
  <si>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</si>
  <si>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</si>
  <si>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</si>
  <si>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</si>
  <si>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</si>
  <si>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</si>
  <si>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</si>
  <si>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</si>
  <si>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</si>
  <si>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</si>
  <si>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</si>
  <si>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</si>
  <si>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</si>
  <si>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</si>
  <si>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</si>
  <si>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</si>
  <si>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</si>
  <si>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</si>
  <si>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</si>
  <si>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</si>
  <si>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</si>
  <si>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</si>
  <si>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</si>
  <si>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</si>
  <si>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</si>
  <si>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</si>
  <si>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</si>
  <si>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</si>
  <si>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</si>
  <si>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</si>
  <si>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</si>
  <si>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</si>
  <si>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</si>
  <si>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</si>
  <si>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</si>
  <si>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</si>
  <si>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</si>
  <si>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</si>
  <si>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</si>
  <si>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</si>
  <si>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</si>
  <si>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</si>
  <si>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</si>
  <si>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</si>
  <si>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</si>
  <si>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</si>
  <si>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</si>
  <si>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</si>
  <si>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</si>
  <si>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</si>
  <si>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</si>
  <si>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</si>
  <si>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</si>
  <si>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</si>
  <si>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</si>
  <si>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</si>
  <si>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</si>
  <si>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</si>
  <si>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</si>
  <si>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</si>
  <si>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</si>
  <si>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</si>
  <si>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</si>
  <si>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</si>
  <si>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</si>
  <si>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</si>
  <si>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</si>
  <si>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</si>
  <si>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</si>
  <si>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</si>
  <si>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</si>
  <si>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</si>
  <si>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</si>
  <si>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</si>
  <si>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</si>
  <si>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</si>
  <si>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</si>
  <si>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</si>
  <si>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</si>
  <si>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</si>
  <si>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</si>
  <si>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</si>
  <si>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</si>
  <si>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</si>
  <si>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</si>
  <si>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</si>
  <si>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</si>
  <si>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</si>
  <si>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</si>
  <si>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</si>
  <si>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</si>
  <si>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</si>
  <si>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</si>
  <si>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</si>
  <si>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</si>
  <si>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</si>
  <si>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</si>
  <si>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</si>
  <si>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</si>
  <si>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</si>
  <si>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</si>
  <si>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</si>
  <si>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</si>
  <si>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</si>
  <si>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</si>
  <si>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</si>
  <si>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</si>
  <si>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</si>
  <si>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</si>
  <si>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</si>
  <si>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</si>
  <si>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</si>
  <si>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</si>
  <si>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</si>
  <si>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</si>
  <si>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</si>
  <si>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</si>
  <si>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</si>
  <si>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</si>
  <si>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</si>
  <si>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</si>
  <si>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</si>
  <si>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</si>
  <si>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</si>
  <si>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</si>
  <si>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</si>
  <si>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</si>
  <si>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</si>
  <si>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</si>
  <si>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</si>
  <si>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</si>
  <si>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</si>
  <si>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</si>
  <si>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</si>
  <si>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</si>
  <si>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</si>
  <si>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</si>
  <si>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</si>
  <si>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</si>
  <si>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</si>
  <si>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</si>
  <si>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</si>
  <si>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</si>
  <si>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</si>
  <si>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</si>
  <si>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</si>
  <si>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</si>
  <si>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</si>
  <si>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</si>
  <si>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</si>
  <si>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</si>
  <si>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</si>
  <si>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</si>
  <si>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</si>
  <si>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</si>
  <si>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</si>
  <si>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</si>
  <si>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</si>
  <si>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</si>
  <si>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</si>
  <si>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</si>
  <si>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</si>
  <si>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</si>
  <si>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</si>
  <si>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</si>
  <si>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</si>
  <si>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</si>
  <si>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</si>
  <si>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</si>
  <si>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</si>
  <si>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</si>
  <si>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</si>
  <si>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</si>
  <si>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</si>
  <si>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</si>
  <si>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</si>
  <si>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</si>
  <si>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</si>
  <si>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</si>
  <si>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</si>
  <si>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</si>
  <si>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</si>
  <si>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</si>
  <si>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</si>
  <si>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</si>
  <si>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</si>
  <si>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</si>
  <si>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</si>
  <si>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</si>
  <si>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</si>
  <si>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</si>
  <si>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</si>
  <si>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</si>
  <si>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</si>
  <si>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</si>
  <si>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</si>
  <si>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</si>
  <si>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</si>
  <si>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</si>
  <si>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</si>
  <si>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</si>
  <si>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</si>
  <si>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</si>
  <si>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</si>
  <si>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</si>
  <si>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</si>
  <si>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</si>
  <si>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</si>
  <si>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</si>
  <si>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</si>
  <si>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</si>
  <si>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</si>
  <si>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</si>
  <si>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</si>
  <si>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</si>
  <si>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</si>
  <si>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</si>
  <si>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</si>
  <si>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</si>
  <si>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</si>
  <si>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</si>
  <si>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</si>
  <si>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</si>
  <si>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</si>
  <si>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</si>
  <si>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</si>
  <si>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</si>
  <si>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</si>
  <si>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</si>
  <si>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</si>
  <si>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</si>
  <si>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</si>
  <si>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</si>
  <si>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</si>
  <si>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</si>
  <si>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</si>
  <si>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</si>
  <si>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</si>
  <si>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</si>
  <si>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</si>
  <si>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</si>
  <si>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</si>
  <si>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</si>
  <si>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</si>
  <si>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</si>
  <si>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</si>
  <si>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</si>
  <si>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</si>
  <si>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</si>
  <si>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</si>
  <si>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</si>
  <si>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</si>
  <si>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</si>
  <si>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</si>
  <si>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</si>
  <si>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</si>
  <si>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</si>
  <si>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</si>
  <si>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</si>
  <si>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</si>
  <si>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</si>
  <si>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</si>
  <si>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</si>
  <si>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</si>
  <si>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</si>
  <si>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</si>
  <si>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</si>
  <si>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</si>
  <si>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</si>
  <si>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</si>
  <si>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</si>
  <si>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</si>
  <si>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</si>
  <si>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</si>
  <si>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</si>
  <si>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</si>
  <si>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</si>
  <si>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</si>
  <si>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</si>
  <si>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</si>
  <si>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</si>
  <si>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</si>
  <si>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</si>
  <si>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</si>
  <si>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</si>
  <si>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</si>
  <si>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</si>
  <si>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</si>
  <si>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</si>
  <si>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</si>
  <si>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</si>
  <si>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</si>
  <si>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</si>
  <si>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</si>
  <si>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</si>
  <si>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</si>
  <si>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</si>
  <si>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</si>
  <si>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</si>
  <si>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</si>
  <si>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</si>
  <si>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</si>
  <si>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</si>
  <si>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</si>
  <si>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</si>
  <si>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</si>
  <si>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</si>
  <si>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</si>
  <si>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</si>
  <si>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</si>
  <si>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</si>
  <si>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</si>
  <si>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</si>
  <si>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</si>
  <si>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</si>
  <si>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</si>
  <si>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</si>
  <si>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</si>
  <si>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</si>
  <si>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</si>
  <si>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</si>
  <si>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</si>
  <si>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</si>
  <si>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</si>
  <si>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</si>
  <si>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</si>
  <si>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</si>
  <si>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</si>
  <si>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</si>
  <si>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</si>
  <si>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</si>
  <si>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</si>
  <si>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</si>
  <si>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</si>
  <si>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</si>
  <si>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</si>
  <si>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</si>
  <si>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</si>
  <si>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</si>
  <si>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</si>
  <si>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</si>
  <si>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</si>
  <si>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</si>
  <si>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</si>
  <si>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</si>
  <si>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</si>
  <si>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</si>
  <si>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</si>
  <si>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</si>
  <si>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</si>
  <si>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</si>
  <si>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</si>
  <si>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</si>
  <si>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</si>
  <si>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</si>
  <si>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</si>
  <si>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</si>
  <si>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</si>
  <si>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</si>
  <si>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</si>
  <si>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</si>
  <si>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</si>
  <si>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</si>
  <si>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</si>
  <si>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</si>
  <si>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</si>
  <si>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</si>
  <si>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</si>
  <si>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</si>
  <si>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</si>
  <si>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</si>
  <si>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</si>
  <si>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</si>
  <si>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</si>
  <si>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</si>
  <si>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</si>
  <si>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</si>
  <si>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</si>
  <si>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</si>
  <si>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</si>
  <si>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</si>
  <si>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</si>
  <si>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</si>
  <si>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</si>
  <si>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</si>
  <si>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</si>
  <si>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</si>
  <si>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</si>
  <si>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</si>
  <si>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</si>
  <si>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</si>
  <si>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</si>
  <si>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</si>
  <si>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</si>
  <si>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</si>
  <si>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</si>
  <si>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</si>
  <si>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</si>
  <si>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</si>
  <si>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</si>
  <si>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</si>
  <si>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</si>
  <si>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</si>
  <si>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</si>
  <si>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</si>
  <si>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</si>
  <si>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</si>
  <si>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</si>
  <si>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</si>
  <si>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</si>
  <si>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</si>
  <si>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</si>
  <si>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</si>
  <si>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</si>
  <si>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</si>
  <si>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</si>
  <si>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</si>
  <si>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</si>
  <si>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</si>
  <si>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</si>
  <si>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</si>
  <si>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</si>
  <si>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</si>
  <si>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</si>
  <si>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</si>
  <si>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</si>
  <si>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</si>
  <si>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</si>
  <si>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</si>
  <si>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</si>
  <si>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</si>
  <si>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</si>
  <si>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</si>
  <si>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</si>
  <si>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</si>
  <si>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</si>
  <si>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</si>
  <si>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</si>
  <si>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</si>
  <si>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</si>
  <si>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</si>
  <si>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</si>
  <si>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</si>
  <si>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</si>
  <si>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</si>
  <si>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</si>
  <si>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</si>
  <si>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</si>
  <si>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</si>
  <si>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</si>
  <si>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</si>
  <si>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</si>
  <si>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</si>
  <si>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</si>
  <si>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</si>
  <si>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</si>
  <si>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</si>
  <si>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</si>
  <si>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</si>
  <si>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</si>
  <si>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</si>
  <si>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</si>
  <si>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</si>
  <si>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</si>
  <si>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</si>
  <si>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</si>
  <si>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</si>
  <si>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</si>
  <si>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</si>
  <si>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</si>
  <si>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</si>
  <si>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</si>
  <si>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</si>
  <si>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</si>
  <si>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</si>
  <si>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</si>
  <si>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</si>
  <si>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</si>
  <si>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</si>
  <si>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</si>
  <si>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</si>
  <si>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</si>
  <si>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</si>
  <si>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</si>
  <si>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</si>
  <si>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</si>
  <si>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</si>
  <si>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</si>
  <si>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</si>
  <si>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</si>
  <si>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</si>
  <si>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</si>
  <si>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</si>
  <si>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</si>
  <si>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</si>
  <si>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</si>
  <si>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</si>
  <si>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</si>
  <si>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</si>
  <si>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</si>
  <si>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</si>
  <si>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</si>
  <si>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</si>
  <si>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</si>
  <si>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</si>
  <si>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</si>
  <si>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</si>
  <si>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</si>
  <si>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</si>
  <si>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</si>
  <si>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</si>
  <si>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</si>
  <si>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</si>
  <si>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</si>
  <si>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</si>
  <si>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</si>
  <si>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</si>
  <si>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</si>
  <si>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</si>
  <si>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</si>
  <si>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</si>
  <si>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</si>
  <si>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</si>
  <si>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</si>
  <si>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</si>
  <si>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</si>
  <si>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</si>
  <si>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</si>
  <si>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</si>
  <si>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</si>
  <si>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</si>
  <si>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</si>
  <si>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</si>
  <si>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</si>
  <si>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</si>
  <si>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</si>
  <si>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</si>
  <si>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</si>
  <si>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</si>
  <si>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</si>
  <si>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</si>
  <si>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</si>
  <si>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</si>
  <si>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</si>
  <si>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</si>
  <si>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</si>
  <si>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</si>
  <si>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</si>
  <si>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</si>
  <si>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</si>
  <si>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</si>
  <si>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</si>
  <si>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</si>
  <si>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</si>
  <si>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</si>
  <si>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</si>
  <si>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</si>
  <si>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</si>
  <si>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</si>
  <si>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</si>
  <si>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</si>
  <si>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</si>
  <si>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</si>
  <si>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</si>
  <si>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</si>
  <si>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</si>
  <si>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</si>
  <si>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</si>
  <si>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</si>
  <si>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</si>
  <si>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</si>
  <si>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</si>
  <si>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</si>
  <si>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</si>
  <si>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</si>
  <si>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</si>
  <si>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</si>
  <si>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</si>
  <si>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</si>
  <si>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</si>
  <si>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</si>
  <si>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</si>
  <si>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</si>
  <si>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</si>
  <si>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</si>
  <si>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</si>
  <si>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</si>
  <si>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</si>
  <si>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</si>
  <si>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</si>
  <si>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</si>
  <si>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</si>
  <si>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</si>
  <si>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</si>
  <si>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</si>
  <si>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</si>
  <si>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</si>
  <si>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</si>
  <si>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</si>
  <si>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</si>
  <si>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</si>
  <si>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</si>
  <si>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</si>
  <si>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</si>
  <si>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</si>
  <si>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</si>
  <si>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</si>
  <si>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</si>
  <si>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</si>
  <si>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</si>
  <si>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</si>
  <si>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</si>
  <si>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</si>
  <si>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</si>
  <si>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</si>
  <si>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</si>
  <si>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</si>
  <si>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</si>
  <si>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</si>
  <si>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</si>
  <si>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</si>
  <si>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</si>
  <si>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</si>
  <si>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</si>
  <si>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</si>
  <si>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</si>
  <si>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</si>
  <si>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</si>
  <si>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</si>
  <si>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</si>
  <si>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</si>
  <si>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</si>
  <si>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</si>
  <si>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</si>
  <si>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</si>
  <si>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</si>
  <si>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</si>
  <si>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</si>
  <si>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</si>
  <si>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</si>
  <si>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</si>
  <si>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</si>
  <si>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</si>
  <si>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</si>
  <si>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</si>
  <si>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</si>
  <si>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</si>
  <si>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</si>
  <si>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</si>
  <si>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</si>
  <si>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</si>
  <si>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</si>
  <si>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</si>
  <si>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</si>
  <si>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</si>
  <si>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</si>
  <si>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</si>
  <si>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</si>
  <si>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</si>
  <si>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</si>
  <si>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</si>
  <si>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</si>
  <si>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</si>
  <si>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</si>
  <si>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</si>
  <si>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</si>
  <si>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</si>
  <si>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</si>
  <si>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</si>
  <si>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</si>
  <si>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</si>
  <si>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</si>
  <si>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</si>
  <si>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</si>
  <si>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</si>
  <si>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</si>
  <si>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</si>
  <si>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</si>
  <si>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</si>
  <si>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</si>
  <si>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</si>
  <si>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</si>
  <si>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</si>
  <si>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</si>
  <si>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</si>
  <si>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</si>
  <si>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</si>
  <si>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</si>
  <si>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</si>
  <si>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</si>
  <si>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</si>
  <si>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</si>
  <si>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</si>
  <si>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</si>
  <si>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</si>
  <si>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</si>
  <si>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</si>
  <si>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</si>
  <si>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</si>
  <si>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</si>
  <si>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</si>
  <si>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</si>
  <si>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</si>
  <si>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</si>
  <si>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</si>
  <si>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</si>
  <si>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</si>
  <si>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</si>
  <si>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</si>
  <si>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</si>
  <si>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</si>
  <si>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</si>
  <si>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</si>
  <si>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</si>
  <si>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</si>
  <si>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</si>
  <si>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</si>
  <si>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</si>
  <si>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</si>
  <si>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</si>
  <si>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</si>
  <si>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</si>
  <si>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</si>
  <si>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</si>
  <si>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</si>
  <si>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</si>
  <si>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</si>
  <si>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</si>
  <si>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</si>
  <si>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</si>
  <si>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</si>
  <si>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</si>
  <si>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</si>
  <si>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</si>
  <si>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</si>
  <si>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</si>
  <si>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</si>
  <si>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</si>
  <si>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</si>
  <si>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</si>
  <si>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</si>
  <si>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</si>
  <si>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</si>
  <si>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</si>
  <si>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</si>
  <si>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</si>
  <si>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</si>
  <si>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</si>
  <si>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</si>
  <si>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</si>
  <si>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</si>
  <si>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</si>
  <si>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</si>
  <si>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</si>
  <si>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</si>
  <si>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</si>
  <si>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</si>
  <si>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</si>
  <si>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</si>
  <si>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</si>
  <si>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</si>
  <si>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</si>
  <si>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</si>
  <si>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</si>
  <si>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</si>
  <si>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</si>
  <si>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</si>
  <si>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</si>
  <si>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</si>
  <si>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</si>
  <si>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</si>
  <si>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</si>
  <si>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</si>
  <si>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</si>
  <si>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</si>
  <si>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</si>
  <si>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</si>
  <si>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</si>
  <si>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</si>
  <si>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</si>
  <si>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</si>
  <si>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</si>
  <si>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</si>
  <si>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</si>
  <si>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</si>
  <si>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</si>
  <si>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</si>
  <si>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</si>
  <si>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</si>
  <si>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</si>
  <si>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</si>
  <si>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</si>
  <si>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</si>
  <si>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</si>
  <si>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</si>
  <si>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</si>
  <si>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</si>
  <si>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</si>
  <si>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</si>
  <si>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</si>
  <si>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</si>
  <si>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</si>
  <si>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</si>
  <si>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</si>
  <si>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</si>
  <si>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</si>
  <si>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</si>
  <si>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</si>
  <si>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</si>
  <si>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</si>
  <si>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</si>
  <si>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</si>
  <si>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</si>
  <si>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</si>
  <si>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</si>
  <si>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</si>
  <si>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</si>
  <si>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</si>
  <si>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</si>
  <si>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</si>
  <si>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</si>
  <si>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</si>
  <si>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</si>
  <si>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</si>
  <si>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</si>
  <si>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</si>
  <si>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</si>
  <si>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</si>
  <si>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</si>
  <si>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</si>
  <si>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</si>
  <si>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</si>
  <si>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</si>
  <si>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</si>
  <si>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</si>
  <si>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</si>
  <si>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</si>
  <si>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</si>
  <si>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</si>
  <si>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</si>
  <si>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</si>
  <si>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</si>
  <si>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</si>
  <si>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</si>
  <si>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</si>
  <si>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</si>
  <si>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</si>
  <si>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</si>
  <si>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</si>
  <si>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</si>
  <si>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</si>
  <si>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</si>
  <si>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</si>
  <si>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</si>
  <si>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</si>
  <si>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</si>
  <si>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</si>
  <si>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</si>
  <si>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</si>
  <si>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</si>
  <si>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</si>
  <si>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</si>
  <si>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</si>
  <si>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</si>
  <si>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</si>
  <si>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</si>
  <si>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</si>
  <si>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</si>
  <si>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</si>
  <si>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</si>
  <si>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</si>
  <si>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</si>
  <si>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</si>
  <si>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</si>
  <si>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</si>
  <si>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</si>
  <si>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</si>
  <si>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</si>
  <si>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</si>
  <si>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</si>
  <si>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</si>
  <si>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</si>
  <si>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</si>
  <si>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</si>
  <si>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</si>
  <si>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</si>
  <si>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</si>
  <si>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</si>
  <si>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</si>
  <si>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</si>
  <si>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</si>
  <si>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</si>
  <si>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</si>
  <si>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</si>
  <si>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</si>
  <si>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</si>
  <si>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</si>
  <si>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</si>
  <si>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</si>
  <si>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</si>
  <si>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</si>
  <si>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</si>
  <si>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</si>
  <si>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</si>
  <si>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</si>
  <si>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</si>
  <si>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</si>
  <si>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</si>
  <si>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</si>
  <si>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</si>
  <si>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</si>
  <si>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</si>
  <si>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</si>
  <si>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</si>
  <si>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</si>
  <si>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</si>
  <si>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</si>
  <si>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</si>
  <si>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</si>
  <si>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</si>
  <si>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</si>
  <si>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</si>
  <si>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</si>
  <si>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</si>
  <si>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</si>
  <si>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</si>
  <si>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</si>
  <si>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</si>
  <si>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</si>
  <si>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</si>
  <si>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</si>
  <si>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</si>
  <si>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</si>
  <si>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</si>
  <si>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</si>
  <si>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</si>
  <si>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</si>
  <si>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</si>
  <si>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</si>
  <si>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</si>
  <si>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</si>
  <si>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</si>
  <si>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</si>
  <si>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</si>
  <si>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</si>
  <si>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</si>
  <si>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</si>
  <si>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</si>
  <si>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</si>
  <si>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</si>
  <si>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</si>
  <si>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</si>
  <si>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</si>
  <si>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</si>
  <si>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</si>
  <si>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</si>
  <si>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</si>
  <si>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</si>
  <si>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</si>
  <si>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</si>
  <si>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</si>
  <si>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</si>
  <si>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</si>
  <si>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</si>
  <si>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</si>
  <si>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</si>
  <si>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</si>
  <si>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</si>
  <si>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</si>
  <si>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</si>
  <si>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</si>
  <si>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</si>
  <si>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</si>
  <si>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</si>
  <si>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</si>
  <si>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</si>
  <si>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</si>
  <si>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</si>
  <si>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</si>
  <si>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</si>
  <si>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</si>
  <si>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</si>
  <si>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</si>
  <si>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</si>
  <si>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</si>
  <si>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</si>
  <si>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</si>
  <si>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</si>
  <si>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</si>
  <si>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</si>
  <si>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</si>
  <si>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</si>
  <si>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</si>
  <si>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</si>
  <si>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</si>
  <si>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</si>
  <si>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</si>
  <si>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</si>
  <si>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</si>
  <si>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</si>
  <si>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</si>
  <si>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</si>
  <si>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</si>
  <si>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</si>
  <si>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</si>
  <si>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</si>
  <si>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</si>
  <si>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</si>
  <si>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</si>
  <si>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</si>
  <si>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</si>
  <si>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</si>
  <si>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</si>
  <si>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</si>
  <si>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</si>
  <si>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</si>
  <si>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</si>
  <si>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</si>
  <si>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</si>
  <si>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</si>
  <si>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</si>
  <si>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</si>
  <si>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</si>
  <si>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</si>
  <si>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</si>
  <si>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</si>
  <si>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</si>
  <si>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</si>
  <si>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</si>
  <si>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</si>
  <si>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</si>
  <si>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</si>
  <si>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</si>
  <si>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</si>
  <si>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</si>
  <si>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</si>
  <si>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</si>
  <si>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</si>
  <si>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</si>
  <si>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</si>
  <si>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</si>
  <si>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</si>
  <si>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</si>
  <si>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</si>
  <si>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</si>
  <si>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</si>
  <si>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</si>
  <si>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</si>
  <si>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</si>
  <si>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</si>
  <si>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</si>
  <si>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</si>
  <si>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</si>
  <si>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</si>
  <si>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</si>
  <si>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</si>
  <si>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</si>
  <si>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</si>
  <si>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</si>
  <si>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</si>
  <si>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</si>
  <si>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</si>
  <si>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</si>
  <si>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</si>
  <si>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</si>
  <si>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</si>
  <si>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</si>
  <si>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</si>
  <si>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</si>
  <si>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</si>
  <si>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</si>
  <si>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</si>
  <si>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</si>
  <si>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</si>
  <si>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</si>
  <si>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</si>
  <si>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</si>
  <si>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</si>
  <si>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</si>
  <si>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</si>
  <si>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</si>
  <si>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</si>
  <si>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</si>
  <si>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</si>
  <si>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</si>
  <si>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</si>
  <si>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</si>
  <si>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</si>
  <si>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</si>
  <si>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</si>
  <si>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</si>
  <si>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</si>
  <si>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</si>
  <si>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</si>
  <si>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</si>
  <si>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</si>
  <si>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</si>
  <si>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</si>
  <si>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</si>
  <si>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</si>
  <si>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</si>
  <si>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</si>
  <si>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</si>
  <si>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</si>
  <si>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</si>
  <si>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</si>
  <si>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</si>
  <si>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</si>
  <si>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</si>
  <si>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</si>
  <si>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</si>
  <si>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</si>
  <si>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</si>
  <si>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</si>
  <si>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</si>
  <si>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</si>
  <si>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</si>
  <si>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</si>
  <si>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</si>
  <si>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</si>
  <si>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</si>
  <si>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</si>
  <si>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</si>
  <si>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</si>
  <si>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</si>
  <si>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</si>
  <si>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</si>
  <si>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</si>
  <si>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</si>
  <si>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</si>
  <si>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</si>
  <si>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</si>
  <si>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</si>
  <si>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</si>
  <si>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</si>
  <si>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</si>
  <si>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</si>
  <si>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</si>
  <si>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</si>
  <si>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</si>
  <si>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</si>
  <si>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</si>
  <si>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</si>
  <si>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</si>
  <si>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</si>
  <si>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</si>
  <si>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</si>
  <si>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</si>
  <si>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</si>
  <si>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</si>
  <si>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</si>
  <si>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</si>
  <si>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</si>
  <si>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</si>
  <si>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</si>
  <si>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</si>
  <si>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</si>
  <si>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</si>
  <si>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</si>
  <si>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</si>
  <si>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</si>
  <si>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</si>
  <si>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</si>
  <si>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</si>
  <si>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</si>
  <si>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</si>
  <si>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</si>
  <si>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</si>
  <si>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</si>
  <si>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</si>
  <si>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</si>
  <si>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</si>
  <si>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</si>
  <si>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</si>
  <si>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</si>
  <si>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</si>
  <si>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</si>
  <si>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</si>
  <si>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</si>
  <si>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</si>
  <si>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</si>
  <si>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</si>
  <si>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</si>
  <si>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</si>
  <si>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</si>
  <si>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</si>
  <si>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</si>
  <si>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</si>
  <si>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</si>
  <si>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</si>
  <si>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</si>
  <si>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</si>
  <si>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</si>
  <si>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</si>
  <si>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</si>
  <si>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</si>
  <si>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</si>
  <si>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</si>
  <si>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</si>
  <si>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</si>
  <si>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</si>
  <si>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</si>
  <si>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</si>
  <si>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</si>
  <si>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</si>
  <si>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</si>
  <si>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</si>
  <si>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</si>
  <si>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</si>
  <si>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</si>
  <si>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</si>
  <si>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</si>
  <si>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</si>
  <si>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</si>
  <si>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</si>
  <si>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</si>
  <si>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</si>
  <si>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</si>
  <si>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</si>
  <si>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</si>
  <si>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</si>
  <si>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</si>
  <si>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</si>
  <si>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</si>
  <si>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</si>
  <si>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</si>
  <si>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</si>
  <si>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</si>
  <si>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</si>
  <si>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</si>
  <si>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</si>
  <si>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</si>
  <si>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</si>
  <si>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</si>
  <si>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</si>
  <si>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</si>
  <si>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</si>
  <si>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</si>
  <si>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</si>
  <si>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</si>
  <si>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</si>
  <si>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</si>
  <si>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</si>
  <si>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</si>
  <si>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</si>
  <si>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</si>
  <si>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</si>
  <si>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</si>
  <si>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</si>
  <si>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</si>
  <si>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</si>
  <si>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</si>
  <si>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</si>
  <si>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</si>
  <si>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</si>
  <si>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</si>
  <si>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</si>
  <si>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</si>
  <si>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</si>
  <si>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</si>
  <si>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</si>
  <si>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</si>
  <si>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</si>
  <si>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</si>
  <si>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</si>
  <si>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</si>
  <si>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</si>
  <si>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</si>
  <si>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</si>
  <si>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</si>
  <si>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</si>
  <si>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</si>
  <si>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</si>
  <si>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</si>
  <si>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</si>
  <si>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</si>
  <si>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</si>
  <si>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</si>
  <si>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</si>
  <si>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</si>
  <si>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</si>
  <si>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</si>
  <si>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</si>
  <si>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</si>
  <si>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</si>
  <si>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</si>
  <si>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</si>
  <si>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</si>
  <si>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</si>
  <si>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</si>
  <si>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</si>
  <si>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</si>
  <si>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</si>
  <si>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</si>
  <si>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</si>
  <si>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</si>
  <si>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</si>
  <si>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</si>
  <si>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</si>
  <si>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</si>
  <si>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</si>
  <si>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</si>
  <si>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</si>
  <si>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</si>
  <si>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</si>
  <si>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</si>
  <si>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</si>
  <si>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</si>
  <si>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</si>
  <si>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</si>
  <si>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</si>
  <si>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</si>
  <si>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</si>
  <si>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</si>
  <si>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</si>
  <si>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</si>
  <si>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</si>
  <si>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</si>
  <si>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</si>
  <si>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</si>
  <si>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</si>
  <si>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</si>
  <si>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</si>
  <si>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</si>
  <si>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</si>
  <si>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</si>
  <si>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</si>
  <si>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</si>
  <si>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</si>
  <si>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</si>
  <si>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</si>
  <si>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</si>
  <si>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</si>
  <si>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</si>
  <si>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</si>
  <si>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</si>
  <si>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</si>
  <si>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</si>
  <si>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</si>
  <si>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</si>
  <si>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</si>
  <si>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</si>
  <si>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</si>
  <si>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</si>
  <si>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</si>
  <si>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</si>
  <si>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</si>
  <si>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</si>
  <si>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</si>
  <si>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</si>
  <si>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</si>
  <si>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</si>
  <si>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</si>
  <si>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</si>
  <si>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</si>
  <si>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</si>
  <si>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</si>
  <si>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</si>
  <si>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</si>
  <si>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</si>
  <si>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</si>
  <si>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</si>
  <si>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</si>
  <si>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</si>
  <si>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</si>
  <si>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</si>
  <si>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</si>
  <si>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</si>
  <si>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</si>
  <si>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</si>
  <si>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</si>
  <si>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</si>
  <si>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</si>
  <si>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</si>
  <si>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</si>
  <si>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</si>
  <si>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</si>
  <si>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</si>
  <si>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</si>
  <si>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</si>
  <si>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</si>
  <si>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</si>
  <si>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</si>
  <si>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</si>
  <si>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</si>
  <si>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</si>
  <si>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</si>
  <si>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</si>
  <si>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</si>
  <si>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</si>
  <si>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</si>
  <si>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</si>
  <si>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</si>
  <si>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</si>
  <si>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</si>
  <si>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</si>
  <si>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</si>
  <si>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</si>
  <si>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</si>
  <si>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</si>
  <si>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</si>
  <si>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</si>
  <si>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</si>
  <si>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</si>
  <si>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</si>
  <si>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</si>
  <si>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</si>
  <si>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</si>
  <si>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</si>
  <si>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</si>
  <si>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</si>
  <si>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</si>
  <si>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</si>
  <si>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</si>
  <si>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</si>
  <si>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</si>
  <si>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</si>
  <si>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</si>
  <si>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</si>
  <si>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</si>
  <si>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</si>
  <si>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</si>
  <si>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</si>
  <si>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</si>
  <si>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</si>
  <si>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</si>
  <si>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</si>
  <si>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</si>
  <si>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</si>
  <si>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</si>
  <si>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</si>
  <si>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</si>
  <si>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</si>
  <si>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</si>
  <si>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</si>
  <si>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</si>
  <si>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</si>
  <si>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</si>
  <si>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</si>
  <si>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</si>
  <si>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</si>
  <si>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</si>
  <si>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</si>
  <si>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</si>
  <si>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</si>
  <si>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</si>
  <si>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</si>
  <si>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</si>
  <si>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</si>
  <si>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</si>
  <si>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</si>
  <si>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</si>
  <si>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</si>
  <si>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</si>
  <si>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</si>
  <si>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</si>
  <si>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</si>
  <si>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</si>
  <si>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</si>
  <si>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</si>
  <si>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</si>
  <si>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</si>
  <si>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</si>
  <si>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</si>
  <si>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</si>
  <si>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</si>
  <si>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</si>
  <si>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</si>
  <si>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</si>
  <si>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</si>
  <si>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</si>
  <si>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</si>
  <si>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</si>
  <si>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</si>
  <si>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</si>
  <si>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</si>
  <si>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</si>
  <si>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</si>
  <si>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</si>
  <si>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</si>
  <si>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</si>
  <si>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</si>
  <si>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</si>
  <si>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</si>
  <si>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</si>
  <si>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</si>
  <si>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</si>
  <si>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</si>
  <si>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</si>
  <si>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</si>
  <si>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</si>
  <si>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</si>
  <si>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</si>
  <si>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</si>
  <si>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</si>
  <si>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</si>
  <si>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</si>
  <si>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</si>
  <si>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</si>
  <si>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</si>
  <si>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</si>
  <si>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</si>
  <si>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</si>
  <si>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</si>
  <si>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</si>
  <si>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</si>
  <si>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</si>
  <si>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</si>
  <si>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</si>
  <si>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</si>
  <si>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</si>
  <si>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</si>
  <si>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</si>
  <si>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</si>
  <si>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</si>
  <si>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</si>
  <si>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</si>
  <si>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</si>
  <si>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</si>
  <si>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</si>
  <si>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</si>
  <si>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</si>
  <si>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</si>
  <si>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</si>
  <si>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</si>
  <si>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</si>
  <si>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</si>
  <si>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</si>
  <si>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</si>
  <si>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</si>
  <si>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</si>
  <si>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</si>
  <si>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</si>
  <si>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</si>
  <si>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</si>
  <si>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</si>
  <si>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</si>
  <si>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</si>
  <si>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</si>
  <si>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</si>
  <si>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</si>
  <si>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</si>
  <si>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</si>
  <si>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</si>
  <si>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</si>
  <si>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</si>
  <si>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</si>
  <si>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</si>
  <si>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</si>
  <si>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</si>
  <si>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</si>
  <si>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</si>
  <si>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</si>
  <si>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</si>
  <si>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</si>
  <si>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</si>
  <si>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</si>
  <si>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</si>
  <si>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</si>
  <si>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</si>
  <si>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</si>
  <si>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</si>
  <si>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</si>
  <si>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</si>
  <si>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</si>
  <si>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</si>
  <si>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</si>
  <si>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</si>
  <si>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</si>
  <si>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</si>
  <si>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</si>
  <si>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</si>
  <si>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</si>
  <si>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</si>
  <si>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</si>
  <si>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</si>
  <si>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</si>
  <si>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</si>
  <si>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</si>
  <si>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</si>
  <si>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</si>
  <si>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</si>
  <si>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</si>
  <si>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</si>
  <si>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</si>
  <si>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</si>
  <si>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</si>
  <si>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</si>
  <si>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</si>
  <si>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</si>
  <si>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</si>
  <si>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</si>
  <si>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</si>
  <si>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</si>
  <si>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</si>
  <si>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</si>
  <si>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</si>
  <si>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</si>
  <si>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</si>
  <si>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</si>
  <si>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</si>
  <si>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</si>
  <si>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</si>
  <si>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</si>
  <si>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</si>
  <si>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</si>
  <si>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</si>
  <si>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</si>
  <si>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</si>
  <si>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</si>
  <si>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</si>
  <si>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</si>
  <si>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</si>
  <si>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</si>
  <si>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</si>
  <si>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</si>
  <si>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</si>
  <si>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</si>
  <si>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</si>
  <si>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</si>
  <si>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</si>
  <si>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</si>
  <si>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</si>
  <si>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</si>
  <si>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</si>
  <si>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</si>
  <si>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</si>
  <si>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</si>
  <si>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</si>
  <si>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</si>
  <si>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</si>
  <si>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</si>
  <si>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</si>
  <si>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</si>
  <si>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</si>
  <si>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</si>
  <si>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</si>
  <si>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</si>
  <si>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</si>
  <si>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</si>
  <si>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</si>
  <si>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</si>
  <si>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</si>
  <si>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</si>
  <si>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</si>
  <si>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</si>
  <si>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</si>
  <si>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</si>
  <si>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</si>
  <si>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</si>
  <si>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</si>
  <si>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</si>
  <si>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</si>
  <si>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</si>
  <si>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</si>
  <si>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</si>
  <si>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</si>
  <si>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</si>
  <si>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</si>
  <si>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</si>
  <si>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</si>
  <si>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</si>
  <si>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</si>
  <si>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</si>
  <si>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</si>
  <si>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</si>
  <si>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</si>
  <si>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</si>
  <si>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</si>
  <si>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</si>
  <si>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</si>
  <si>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</si>
  <si>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</si>
  <si>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</si>
  <si>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</si>
  <si>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</si>
  <si>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</si>
  <si>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</si>
  <si>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</si>
  <si>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</si>
  <si>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</si>
  <si>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</si>
  <si>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</si>
  <si>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</si>
  <si>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</si>
  <si>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</si>
  <si>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</si>
  <si>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</si>
  <si>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</si>
  <si>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</si>
  <si>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</si>
  <si>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</si>
  <si>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</si>
  <si>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</si>
  <si>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</si>
  <si>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</si>
  <si>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</si>
  <si>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</si>
  <si>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</si>
  <si>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</si>
  <si>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</si>
  <si>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</si>
  <si>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</si>
  <si>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</si>
  <si>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</si>
  <si>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</si>
  <si>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</si>
  <si>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</si>
  <si>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</si>
  <si>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</si>
  <si>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</si>
  <si>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</si>
  <si>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</si>
  <si>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</si>
  <si>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</si>
  <si>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</si>
  <si>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</si>
  <si>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</si>
  <si>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</si>
  <si>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</si>
  <si>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</si>
  <si>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</si>
  <si>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</si>
  <si>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</si>
  <si>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</si>
  <si>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</si>
  <si>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</si>
  <si>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</si>
  <si>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</si>
  <si>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</si>
  <si>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</si>
  <si>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</si>
  <si>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</si>
  <si>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</si>
  <si>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</si>
  <si>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</si>
  <si>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</si>
  <si>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</si>
  <si>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</si>
  <si>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</si>
  <si>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</si>
  <si>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</si>
  <si>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</si>
  <si>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</si>
  <si>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</si>
  <si>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</si>
  <si>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</si>
  <si>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</si>
  <si>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</si>
  <si>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</si>
  <si>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</si>
  <si>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</si>
  <si>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</si>
  <si>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</si>
  <si>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</si>
  <si>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</si>
  <si>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</si>
  <si>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</si>
  <si>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</si>
  <si>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</si>
  <si>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</si>
  <si>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</si>
  <si>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</si>
  <si>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</si>
  <si>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</si>
  <si>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</si>
  <si>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</si>
  <si>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</si>
  <si>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</si>
  <si>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</si>
  <si>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</si>
  <si>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</si>
  <si>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</si>
  <si>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</si>
  <si>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</si>
  <si>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</si>
  <si>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</si>
  <si>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</si>
  <si>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</si>
  <si>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</si>
  <si>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</si>
  <si>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</si>
  <si>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</si>
  <si>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</si>
  <si>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</si>
  <si>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</si>
  <si>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</si>
  <si>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</si>
  <si>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</si>
  <si>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</si>
  <si>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</si>
  <si>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</si>
  <si>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</si>
  <si>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</si>
  <si>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</si>
  <si>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</si>
  <si>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</si>
  <si>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</si>
  <si>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</si>
  <si>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</si>
  <si>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</si>
  <si>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</si>
  <si>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</si>
  <si>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</si>
  <si>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</si>
  <si>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</si>
  <si>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</si>
  <si>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</si>
  <si>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</si>
  <si>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</si>
  <si>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</si>
  <si>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</si>
  <si>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</si>
  <si>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</si>
  <si>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</si>
  <si>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</si>
  <si>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</si>
  <si>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</si>
  <si>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</si>
  <si>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</si>
  <si>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</si>
  <si>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</si>
  <si>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</si>
  <si>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</si>
  <si>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</si>
  <si>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</si>
  <si>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</si>
  <si>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</si>
  <si>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</si>
  <si>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</si>
  <si>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</si>
  <si>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</si>
  <si>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</si>
  <si>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</si>
  <si>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</si>
  <si>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</si>
  <si>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</si>
  <si>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</si>
  <si>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</si>
  <si>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</si>
  <si>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</si>
  <si>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</si>
  <si>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</si>
  <si>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</si>
  <si>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</si>
  <si>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</si>
  <si>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</si>
  <si>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</si>
  <si>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</si>
  <si>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</si>
  <si>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</si>
  <si>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</si>
  <si>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</si>
  <si>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</si>
  <si>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</si>
  <si>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</si>
  <si>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</si>
  <si>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</si>
  <si>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</si>
  <si>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</si>
  <si>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</si>
  <si>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</si>
  <si>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</si>
  <si>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</si>
  <si>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</si>
  <si>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</si>
  <si>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</si>
  <si>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</si>
  <si>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</si>
  <si>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</si>
  <si>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</si>
  <si>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</si>
  <si>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</si>
  <si>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</si>
  <si>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</si>
  <si>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</si>
  <si>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</si>
  <si>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</si>
  <si>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</si>
  <si>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</si>
  <si>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</si>
  <si>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</si>
  <si>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</si>
  <si>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</si>
  <si>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</si>
  <si>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</si>
  <si>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</si>
  <si>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</si>
  <si>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</si>
  <si>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</si>
  <si>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</si>
  <si>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</si>
  <si>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</si>
  <si>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</si>
  <si>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</si>
  <si>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</si>
  <si>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</si>
  <si>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</si>
  <si>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</si>
  <si>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</si>
  <si>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</si>
  <si>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</si>
  <si>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</si>
  <si>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</si>
  <si>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</si>
  <si>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</si>
  <si>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</si>
  <si>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</si>
  <si>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</si>
  <si>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</si>
  <si>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</si>
  <si>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</si>
  <si>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</si>
  <si>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</si>
  <si>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</si>
  <si>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</si>
  <si>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</si>
  <si>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</si>
  <si>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</si>
  <si>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</si>
  <si>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</si>
  <si>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</si>
  <si>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</si>
  <si>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</si>
  <si>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</si>
  <si>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</si>
  <si>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</si>
  <si>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</si>
  <si>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</si>
  <si>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</si>
  <si>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</si>
  <si>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</si>
  <si>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</si>
  <si>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</si>
  <si>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</si>
  <si>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</si>
  <si>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</si>
  <si>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</si>
  <si>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</si>
  <si>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</si>
  <si>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</si>
  <si>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</si>
  <si>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</si>
  <si>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</si>
  <si>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</si>
  <si>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</si>
  <si>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</si>
  <si>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</si>
  <si>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</si>
  <si>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</si>
  <si>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</si>
  <si>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</si>
  <si>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</si>
  <si>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</si>
  <si>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</si>
  <si>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</si>
  <si>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</si>
  <si>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</si>
  <si>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</si>
  <si>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</si>
  <si>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</si>
  <si>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</si>
  <si>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</si>
  <si>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</si>
  <si>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</si>
  <si>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</si>
  <si>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</si>
  <si>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</si>
  <si>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</si>
  <si>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</si>
  <si>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</si>
  <si>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</si>
  <si>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</si>
  <si>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</si>
  <si>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</si>
  <si>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</si>
  <si>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</si>
  <si>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</si>
  <si>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</si>
  <si>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</si>
  <si>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</si>
  <si>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</si>
  <si>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</si>
  <si>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</si>
  <si>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</si>
  <si>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</si>
  <si>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</si>
  <si>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</si>
  <si>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</si>
  <si>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</si>
  <si>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</si>
  <si>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</si>
  <si>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</si>
  <si>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</si>
  <si>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</si>
  <si>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</si>
  <si>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</si>
  <si>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</si>
  <si>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</si>
  <si>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</si>
  <si>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</si>
  <si>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</si>
  <si>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</si>
  <si>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</si>
  <si>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</si>
  <si>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</si>
  <si>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</si>
  <si>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</si>
  <si>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</si>
  <si>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</si>
  <si>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</si>
  <si>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</si>
  <si>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</si>
  <si>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</si>
  <si>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</si>
  <si>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</si>
  <si>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</si>
  <si>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</si>
  <si>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</si>
  <si>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</si>
  <si>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</si>
  <si>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</si>
  <si>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</si>
  <si>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</si>
  <si>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</si>
  <si>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</si>
  <si>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</si>
  <si>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</si>
  <si>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</si>
  <si>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</si>
  <si>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</si>
  <si>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</si>
  <si>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</si>
  <si>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</si>
  <si>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</si>
  <si>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</si>
  <si>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</si>
  <si>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</si>
  <si>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</si>
  <si>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</si>
  <si>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</si>
  <si>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</si>
  <si>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</si>
  <si>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</si>
  <si>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</si>
  <si>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</si>
  <si>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</si>
  <si>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</si>
  <si>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</si>
  <si>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</si>
  <si>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</si>
  <si>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</si>
  <si>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</si>
  <si>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</si>
  <si>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</si>
  <si>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</si>
  <si>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</si>
  <si>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</si>
  <si>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</si>
  <si>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</si>
  <si>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</si>
  <si>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</si>
  <si>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</si>
  <si>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</si>
  <si>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</si>
  <si>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</si>
  <si>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</si>
  <si>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</si>
  <si>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</si>
  <si>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</si>
  <si>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</si>
  <si>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</si>
  <si>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</si>
  <si>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</si>
  <si>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</si>
  <si>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</si>
  <si>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</si>
  <si>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</si>
  <si>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</si>
  <si>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</si>
  <si>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</si>
  <si>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</si>
  <si>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</si>
  <si>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</si>
  <si>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</si>
  <si>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</si>
  <si>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</si>
  <si>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</si>
  <si>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</si>
  <si>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</si>
  <si>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</si>
  <si>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</si>
  <si>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</si>
  <si>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</si>
  <si>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</si>
  <si>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</si>
  <si>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</si>
  <si>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</si>
  <si>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</si>
  <si>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</si>
  <si>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</si>
  <si>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</si>
  <si>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</si>
  <si>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</si>
  <si>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</si>
  <si>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</si>
  <si>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</si>
  <si>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</si>
  <si>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</si>
  <si>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</si>
  <si>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</si>
  <si>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</si>
  <si>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</si>
  <si>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</si>
  <si>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</si>
  <si>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</si>
  <si>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</si>
  <si>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</si>
  <si>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</si>
  <si>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</si>
  <si>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</si>
  <si>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</si>
  <si>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</si>
  <si>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</si>
  <si>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</si>
  <si>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</si>
  <si>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</si>
  <si>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</si>
  <si>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</si>
  <si>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</si>
  <si>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</si>
  <si>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</si>
  <si>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</si>
  <si>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</si>
  <si>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</si>
  <si>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</si>
  <si>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</si>
  <si>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</si>
  <si>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</si>
  <si>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</si>
  <si>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</si>
  <si>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</si>
  <si>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</si>
  <si>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</si>
  <si>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</si>
  <si>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</si>
  <si>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</si>
  <si>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</si>
  <si>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</si>
  <si>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</si>
  <si>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</si>
  <si>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</si>
  <si>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</si>
  <si>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</si>
  <si>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</si>
  <si>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</si>
  <si>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</si>
  <si>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</si>
  <si>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</si>
  <si>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</si>
  <si>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</si>
  <si>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</si>
  <si>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</si>
  <si>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</si>
  <si>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</si>
  <si>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</si>
  <si>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</si>
  <si>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</si>
  <si>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</si>
  <si>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</si>
  <si>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</si>
  <si>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</si>
  <si>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</si>
  <si>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</si>
  <si>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</si>
  <si>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</si>
  <si>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</si>
  <si>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</si>
  <si>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</si>
  <si>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</si>
  <si>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</si>
  <si>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</si>
  <si>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</si>
  <si>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</si>
  <si>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</si>
  <si>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</si>
  <si>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</si>
  <si>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</si>
  <si>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</si>
  <si>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</si>
  <si>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</si>
  <si>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</si>
  <si>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</si>
  <si>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</si>
  <si>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</si>
  <si>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</si>
  <si>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</si>
  <si>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</si>
  <si>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</si>
  <si>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</si>
  <si>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</si>
  <si>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</si>
  <si>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</si>
  <si>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</si>
  <si>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</si>
  <si>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</si>
  <si>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</si>
  <si>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</si>
  <si>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</si>
  <si>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</si>
  <si>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</si>
  <si>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</si>
  <si>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</si>
  <si>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</si>
  <si>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</si>
  <si>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</si>
  <si>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</si>
  <si>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</si>
  <si>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</si>
  <si>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</si>
  <si>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</si>
  <si>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</si>
  <si>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</si>
  <si>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</si>
  <si>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</si>
  <si>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</si>
  <si>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</si>
  <si>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</si>
  <si>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</si>
  <si>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</si>
  <si>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</si>
  <si>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</si>
  <si>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</si>
  <si>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</si>
  <si>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</si>
  <si>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</si>
  <si>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</si>
  <si>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</si>
  <si>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</si>
  <si>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</si>
  <si>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</si>
  <si>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</si>
  <si>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</si>
  <si>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</si>
  <si>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</si>
  <si>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</si>
  <si>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</si>
  <si>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</si>
  <si>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</si>
  <si>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</si>
  <si>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</si>
  <si>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</si>
  <si>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</si>
  <si>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</si>
  <si>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</si>
  <si>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</si>
  <si>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</si>
  <si>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</si>
  <si>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</si>
  <si>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</si>
  <si>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</si>
  <si>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</si>
  <si>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</si>
  <si>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</si>
  <si>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</si>
  <si>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</si>
  <si>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</si>
  <si>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</si>
  <si>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</si>
  <si>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</si>
  <si>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</si>
  <si>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</si>
  <si>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</si>
  <si>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</si>
  <si>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</si>
  <si>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</si>
  <si>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</si>
  <si>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</si>
  <si>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</si>
  <si>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</si>
  <si>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</si>
  <si>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</si>
  <si>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</si>
  <si>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</si>
  <si>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</si>
  <si>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</si>
  <si>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</si>
  <si>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</si>
  <si>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</si>
  <si>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</si>
  <si>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</si>
  <si>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</si>
  <si>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</si>
  <si>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</si>
  <si>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</si>
  <si>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</si>
  <si>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</si>
  <si>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</si>
  <si>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</si>
  <si>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</si>
  <si>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</si>
  <si>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</si>
  <si>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</si>
  <si>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</si>
  <si>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</si>
  <si>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</si>
  <si>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</si>
  <si>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</si>
  <si>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</si>
  <si>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</si>
  <si>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</si>
  <si>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</si>
  <si>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</si>
  <si>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</si>
  <si>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</si>
  <si>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</si>
  <si>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</si>
  <si>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</si>
  <si>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</si>
  <si>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</si>
  <si>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</si>
  <si>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</si>
  <si>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</si>
  <si>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</si>
  <si>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</si>
  <si>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</si>
  <si>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</si>
  <si>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</si>
  <si>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</si>
  <si>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</si>
  <si>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</si>
  <si>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</si>
  <si>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</si>
  <si>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</si>
  <si>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</si>
  <si>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</si>
  <si>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</si>
  <si>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</si>
  <si>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</si>
  <si>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</si>
  <si>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</si>
  <si>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</si>
  <si>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</si>
  <si>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</si>
  <si>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</si>
  <si>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</si>
  <si>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</si>
  <si>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</si>
  <si>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</si>
  <si>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</si>
  <si>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</si>
  <si>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</si>
  <si>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</si>
  <si>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</si>
  <si>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</si>
  <si>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</si>
  <si>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</si>
  <si>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</si>
  <si>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</si>
  <si>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</si>
  <si>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</si>
  <si>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</si>
  <si>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</si>
  <si>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</si>
  <si>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</si>
  <si>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</si>
  <si>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</si>
  <si>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</si>
  <si>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</si>
  <si>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</si>
  <si>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</si>
  <si>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</si>
  <si>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</si>
  <si>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</si>
  <si>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</si>
  <si>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</si>
  <si>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</si>
  <si>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</si>
  <si>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</si>
  <si>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</si>
  <si>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</si>
  <si>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</si>
  <si>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</si>
  <si>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</si>
  <si>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</si>
  <si>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</si>
  <si>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</si>
  <si>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</si>
  <si>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</si>
  <si>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</si>
  <si>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</si>
  <si>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</si>
  <si>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</si>
  <si>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</si>
  <si>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</si>
  <si>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</si>
  <si>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</si>
  <si>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</si>
  <si>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</si>
  <si>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</si>
  <si>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</si>
  <si>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</si>
  <si>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</si>
  <si>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</si>
  <si>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</si>
  <si>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</si>
  <si>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</si>
  <si>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</si>
  <si>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</si>
  <si>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</si>
  <si>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</si>
  <si>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</si>
  <si>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</si>
  <si>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</si>
  <si>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</si>
  <si>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</si>
  <si>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</si>
  <si>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</si>
  <si>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</si>
  <si>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</si>
  <si>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</si>
  <si>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</si>
  <si>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</si>
  <si>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</si>
  <si>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</si>
  <si>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</si>
  <si>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</si>
  <si>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</si>
  <si>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</si>
  <si>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</si>
  <si>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</si>
  <si>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</si>
  <si>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</si>
  <si>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</si>
  <si>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</si>
  <si>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</si>
  <si>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</si>
  <si>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</si>
  <si>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</si>
  <si>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</si>
  <si>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</si>
  <si>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</si>
  <si>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</si>
  <si>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</si>
  <si>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</si>
  <si>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</si>
  <si>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</si>
  <si>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</si>
  <si>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</si>
  <si>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</si>
  <si>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</si>
  <si>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</si>
  <si>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</si>
  <si>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</si>
  <si>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</si>
  <si>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</si>
  <si>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</si>
  <si>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</si>
  <si>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</si>
  <si>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</si>
  <si>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</si>
  <si>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</si>
  <si>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</si>
  <si>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</si>
  <si>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</si>
  <si>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</si>
  <si>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</si>
  <si>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</si>
  <si>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</si>
  <si>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</si>
  <si>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</si>
  <si>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</si>
  <si>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</si>
  <si>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</si>
  <si>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</si>
  <si>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</si>
  <si>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</si>
  <si>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</si>
  <si>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</si>
  <si>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</si>
  <si>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</si>
  <si>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</si>
  <si>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</si>
  <si>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</si>
  <si>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</si>
  <si>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</si>
  <si>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</si>
  <si>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</si>
  <si>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</si>
  <si>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</si>
  <si>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</si>
  <si>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</si>
  <si>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</si>
  <si>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</si>
  <si>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</si>
  <si>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</si>
  <si>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</si>
  <si>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</si>
  <si>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</si>
  <si>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</si>
  <si>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</si>
  <si>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</si>
  <si>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</si>
  <si>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</si>
  <si>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</si>
  <si>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</si>
  <si>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</si>
  <si>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</si>
  <si>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</si>
  <si>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</si>
  <si>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</si>
  <si>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</si>
  <si>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</si>
  <si>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</si>
  <si>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</si>
  <si>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</si>
  <si>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</si>
  <si>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</si>
  <si>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</si>
  <si>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</si>
  <si>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</si>
  <si>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</si>
  <si>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</si>
  <si>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</si>
  <si>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</si>
  <si>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</si>
  <si>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</si>
  <si>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</si>
  <si>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</si>
  <si>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</si>
  <si>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</si>
  <si>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</si>
  <si>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</si>
  <si>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</si>
  <si>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</si>
  <si>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</si>
  <si>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</si>
  <si>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</si>
  <si>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</si>
  <si>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</si>
  <si>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</si>
  <si>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</si>
  <si>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</si>
  <si>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</si>
  <si>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</si>
  <si>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</si>
  <si>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</si>
  <si>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</si>
  <si>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</si>
  <si>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</si>
  <si>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</si>
  <si>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</si>
  <si>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</si>
  <si>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</si>
  <si>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</si>
  <si>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</si>
  <si>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</si>
  <si>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</si>
  <si>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</si>
  <si>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</si>
  <si>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</si>
  <si>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</si>
  <si>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</si>
  <si>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</si>
  <si>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</si>
  <si>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</si>
  <si>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</si>
  <si>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</si>
  <si>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</si>
  <si>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</si>
  <si>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</si>
  <si>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</si>
  <si>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</si>
  <si>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</si>
  <si>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</si>
  <si>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</si>
  <si>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</si>
  <si>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</si>
  <si>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</si>
  <si>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</si>
  <si>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</si>
  <si>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</si>
  <si>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</si>
  <si>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</si>
  <si>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</si>
  <si>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</si>
  <si>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</si>
  <si>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</si>
  <si>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</si>
  <si>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</si>
  <si>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</si>
  <si>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</si>
  <si>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</si>
  <si>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</si>
  <si>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</si>
  <si>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</si>
  <si>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</si>
  <si>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</si>
  <si>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</si>
  <si>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</si>
  <si>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</si>
  <si>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</si>
  <si>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</si>
  <si>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</si>
  <si>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</si>
  <si>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</si>
  <si>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</si>
  <si>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</si>
  <si>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</si>
  <si>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</si>
  <si>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</si>
  <si>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</si>
  <si>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</si>
  <si>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</si>
  <si>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</si>
  <si>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</si>
  <si>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</si>
  <si>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</si>
  <si>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</si>
  <si>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</si>
  <si>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</si>
  <si>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</si>
  <si>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</si>
  <si>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</si>
  <si>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</si>
  <si>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</si>
  <si>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</si>
  <si>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</si>
  <si>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</si>
  <si>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</si>
  <si>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</si>
  <si>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</si>
  <si>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</si>
  <si>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</si>
  <si>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</si>
  <si>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</si>
  <si>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</si>
  <si>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</si>
  <si>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</si>
  <si>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</si>
  <si>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</si>
  <si>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</si>
  <si>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</si>
  <si>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</si>
  <si>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</si>
  <si>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</si>
  <si>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</si>
  <si>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</si>
  <si>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</si>
  <si>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</si>
  <si>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</si>
  <si>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</si>
  <si>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</si>
  <si>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</si>
  <si>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</si>
  <si>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</si>
  <si>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</si>
  <si>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</si>
  <si>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</si>
  <si>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</si>
  <si>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</si>
  <si>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</si>
  <si>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</si>
  <si>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</si>
  <si>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</si>
  <si>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</si>
  <si>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</si>
  <si>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</si>
  <si>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</si>
  <si>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</si>
  <si>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</si>
  <si>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</si>
  <si>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</si>
  <si>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</si>
  <si>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</si>
  <si>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</si>
  <si>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</si>
  <si>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</si>
  <si>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</si>
  <si>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</si>
  <si>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</si>
  <si>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</si>
  <si>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</si>
  <si>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</si>
  <si>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</si>
  <si>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</si>
  <si>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</si>
  <si>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</si>
  <si>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</si>
  <si>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</si>
  <si>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</si>
  <si>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</si>
  <si>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</si>
  <si>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</si>
  <si>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</si>
  <si>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</si>
  <si>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</si>
  <si>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</si>
  <si>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</si>
  <si>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</si>
  <si>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</si>
  <si>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</si>
  <si>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</si>
  <si>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</si>
  <si>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</si>
  <si>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</si>
  <si>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</si>
  <si>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</si>
  <si>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</si>
  <si>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</si>
  <si>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</si>
  <si>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</si>
  <si>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</si>
  <si>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</si>
  <si>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</si>
  <si>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</si>
  <si>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</si>
  <si>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</si>
  <si>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</si>
  <si>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</si>
  <si>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</si>
  <si>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</si>
  <si>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</si>
  <si>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</si>
  <si>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</si>
  <si>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</si>
  <si>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</si>
  <si>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</si>
  <si>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</si>
  <si>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</si>
  <si>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</si>
  <si>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</si>
  <si>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</si>
  <si>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</si>
  <si>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</si>
  <si>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</si>
  <si>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</si>
  <si>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</si>
  <si>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</si>
  <si>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</si>
  <si>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</si>
  <si>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</si>
  <si>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</si>
  <si>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</si>
  <si>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</si>
  <si>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</si>
  <si>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</si>
  <si>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</si>
  <si>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</si>
  <si>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</si>
  <si>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</si>
  <si>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</si>
  <si>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</si>
  <si>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</si>
  <si>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</si>
  <si>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</si>
  <si>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</si>
  <si>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</si>
  <si>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</si>
  <si>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</si>
  <si>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</si>
  <si>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</si>
  <si>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</si>
  <si>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</si>
  <si>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</si>
  <si>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</si>
  <si>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</si>
  <si>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</si>
  <si>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</si>
  <si>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</si>
  <si>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</si>
  <si>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</si>
  <si>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</si>
  <si>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</si>
  <si>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</si>
  <si>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</si>
  <si>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</si>
  <si>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</si>
  <si>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</si>
  <si>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</si>
  <si>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</si>
  <si>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</si>
  <si>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</si>
  <si>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</si>
  <si>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</si>
  <si>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</si>
  <si>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</si>
  <si>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</si>
  <si>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</si>
  <si>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</si>
  <si>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</si>
  <si>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</si>
  <si>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</si>
  <si>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</si>
  <si>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</si>
  <si>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</si>
  <si>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</si>
  <si>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</si>
  <si>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</si>
  <si>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</si>
  <si>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</si>
  <si>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</si>
  <si>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</si>
  <si>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</si>
  <si>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</si>
  <si>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</si>
  <si>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</si>
  <si>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</si>
  <si>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</si>
  <si>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</si>
  <si>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</si>
  <si>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</si>
  <si>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</si>
  <si>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</si>
  <si>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</si>
  <si>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</si>
  <si>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</si>
  <si>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</si>
  <si>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</si>
  <si>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</si>
  <si>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</si>
  <si>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</si>
  <si>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</si>
  <si>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</si>
  <si>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</si>
  <si>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</si>
  <si>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</si>
  <si>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</si>
  <si>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</si>
  <si>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</si>
  <si>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</si>
  <si>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</si>
  <si>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</si>
  <si>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</si>
  <si>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</si>
  <si>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</si>
  <si>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</si>
  <si>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</si>
  <si>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</si>
  <si>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</si>
  <si>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</si>
  <si>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</si>
  <si>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</si>
  <si>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</si>
  <si>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</si>
  <si>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</si>
  <si>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</si>
  <si>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</si>
  <si>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</si>
  <si>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</si>
  <si>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</si>
  <si>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</si>
  <si>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</si>
  <si>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</si>
  <si>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</si>
  <si>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</si>
  <si>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</si>
  <si>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</si>
  <si>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</si>
  <si>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</si>
  <si>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</si>
  <si>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</si>
  <si>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</si>
  <si>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</si>
  <si>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</si>
  <si>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</si>
  <si>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</si>
  <si>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</si>
  <si>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</si>
  <si>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</si>
  <si>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</si>
  <si>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</si>
  <si>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</si>
  <si>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</si>
  <si>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</si>
  <si>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</si>
  <si>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</si>
  <si>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</si>
  <si>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</si>
  <si>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</si>
  <si>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</si>
  <si>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</si>
  <si>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</si>
  <si>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</si>
  <si>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</si>
  <si>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</si>
  <si>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</si>
  <si>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</si>
  <si>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</si>
  <si>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</si>
  <si>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</si>
  <si>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</si>
  <si>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</si>
  <si>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</si>
  <si>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</si>
  <si>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</si>
  <si>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</si>
  <si>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</si>
  <si>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</si>
  <si>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</si>
  <si>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</si>
  <si>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</si>
  <si>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</si>
  <si>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</si>
  <si>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</si>
  <si>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</si>
  <si>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</si>
  <si>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</si>
  <si>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</si>
  <si>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</si>
  <si>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</si>
  <si>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</si>
  <si>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</si>
  <si>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</si>
  <si>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</si>
  <si>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</si>
  <si>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</si>
  <si>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</si>
  <si>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</si>
  <si>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</si>
  <si>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</si>
  <si>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</si>
  <si>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</si>
  <si>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</si>
  <si>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</si>
  <si>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</si>
  <si>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</si>
  <si>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</si>
  <si>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</si>
  <si>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</si>
  <si>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</si>
  <si>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</si>
  <si>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</si>
  <si>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</si>
  <si>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</si>
  <si>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</si>
  <si>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</si>
  <si>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</si>
  <si>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</si>
  <si>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</si>
  <si>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</si>
  <si>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</si>
  <si>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</si>
  <si>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</si>
  <si>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</si>
  <si>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</si>
  <si>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</si>
  <si>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</si>
  <si>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</si>
  <si>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</si>
  <si>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</si>
  <si>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</si>
  <si>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</si>
  <si>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</si>
  <si>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</si>
  <si>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</si>
  <si>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</si>
  <si>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</si>
  <si>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</si>
  <si>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</si>
  <si>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</si>
  <si>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</si>
  <si>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</si>
  <si>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</si>
  <si>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</si>
  <si>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</si>
  <si>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</si>
  <si>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</si>
  <si>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</si>
  <si>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</si>
  <si>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</si>
  <si>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</si>
  <si>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</si>
  <si>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</si>
  <si>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</si>
  <si>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</si>
  <si>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</si>
  <si>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</si>
  <si>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</si>
  <si>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</si>
  <si>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</si>
  <si>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</si>
  <si>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</si>
  <si>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</si>
  <si>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</si>
  <si>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</si>
  <si>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</si>
  <si>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</si>
  <si>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</si>
  <si>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</si>
  <si>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</si>
  <si>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</si>
  <si>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</si>
  <si>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</si>
  <si>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</si>
  <si>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</si>
  <si>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</si>
  <si>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</si>
  <si>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</si>
  <si>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</si>
  <si>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</si>
  <si>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</si>
  <si>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</si>
  <si>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</si>
  <si>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</si>
  <si>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</si>
  <si>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</si>
  <si>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</si>
  <si>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</si>
  <si>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</si>
  <si>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</si>
  <si>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</si>
  <si>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</si>
  <si>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</si>
  <si>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</si>
  <si>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</si>
  <si>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</si>
  <si>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</si>
  <si>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</si>
  <si>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</si>
  <si>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</si>
  <si>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</si>
  <si>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</si>
  <si>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</si>
  <si>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</si>
  <si>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</si>
  <si>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</si>
  <si>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</si>
  <si>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</si>
  <si>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</si>
  <si>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</si>
  <si>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</si>
  <si>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</si>
  <si>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</si>
  <si>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</si>
  <si>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</si>
  <si>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</si>
  <si>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</si>
  <si>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</si>
  <si>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</si>
  <si>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</si>
  <si>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</si>
  <si>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</si>
  <si>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</si>
  <si>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</si>
  <si>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</si>
  <si>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</si>
  <si>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</si>
  <si>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</si>
  <si>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</si>
  <si>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</si>
  <si>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</si>
  <si>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</si>
  <si>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</si>
  <si>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</si>
  <si>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</si>
  <si>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</si>
  <si>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</si>
  <si>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</si>
  <si>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</si>
  <si>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</si>
  <si>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</si>
  <si>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</si>
  <si>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</si>
  <si>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</si>
  <si>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</si>
  <si>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</si>
  <si>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</si>
  <si>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</si>
  <si>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</si>
  <si>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</si>
  <si>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</si>
  <si>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</si>
  <si>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</si>
  <si>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</si>
  <si>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</si>
  <si>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</si>
  <si>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</si>
  <si>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</si>
  <si>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</si>
  <si>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</si>
  <si>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</si>
  <si>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</si>
  <si>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</si>
  <si>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</si>
  <si>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</si>
  <si>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</si>
  <si>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</si>
  <si>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</si>
  <si>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</si>
  <si>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</si>
  <si>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</si>
  <si>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</si>
  <si>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</si>
  <si>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</si>
  <si>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</si>
  <si>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</si>
  <si>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</si>
  <si>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</si>
  <si>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</si>
  <si>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</si>
  <si>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</si>
  <si>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</si>
  <si>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</si>
  <si>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</si>
  <si>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</si>
  <si>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</si>
  <si>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</si>
  <si>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</si>
  <si>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</si>
  <si>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</si>
  <si>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</si>
  <si>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</si>
  <si>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</si>
  <si>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</si>
  <si>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</si>
  <si>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</si>
  <si>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</si>
  <si>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</si>
  <si>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</si>
  <si>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</si>
  <si>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</si>
  <si>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</si>
  <si>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</si>
  <si>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</si>
  <si>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</si>
  <si>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</si>
  <si>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</si>
  <si>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</si>
  <si>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</si>
  <si>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</si>
  <si>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</si>
  <si>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</si>
  <si>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</si>
  <si>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</si>
  <si>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</si>
  <si>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</si>
  <si>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</si>
  <si>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</si>
  <si>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</si>
  <si>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</si>
  <si>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</si>
  <si>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</si>
  <si>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</si>
  <si>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</si>
  <si>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</si>
  <si>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</si>
  <si>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</si>
  <si>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</si>
  <si>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</si>
  <si>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</si>
  <si>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</si>
  <si>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</si>
  <si>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</si>
  <si>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</si>
  <si>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</si>
  <si>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</si>
  <si>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</si>
  <si>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</si>
  <si>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</si>
  <si>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</si>
  <si>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</si>
  <si>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</si>
  <si>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</si>
  <si>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</si>
  <si>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</si>
  <si>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</si>
  <si>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</si>
  <si>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</si>
  <si>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</si>
  <si>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</si>
  <si>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</si>
  <si>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</si>
  <si>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</si>
  <si>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</si>
  <si>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</si>
  <si>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</si>
  <si>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</si>
  <si>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</si>
  <si>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</si>
  <si>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</si>
  <si>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</si>
  <si>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</si>
  <si>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</si>
  <si>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</si>
  <si>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</si>
  <si>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</si>
  <si>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</si>
  <si>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</si>
  <si>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</si>
  <si>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</si>
  <si>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</si>
  <si>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</si>
  <si>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</si>
  <si>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</si>
  <si>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</si>
  <si>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</si>
  <si>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</si>
  <si>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</si>
  <si>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</si>
  <si>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</si>
  <si>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</si>
  <si>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</si>
  <si>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</si>
  <si>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</si>
  <si>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</si>
  <si>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</si>
  <si>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</si>
  <si>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</si>
  <si>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</si>
  <si>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</si>
  <si>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</si>
  <si>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</si>
  <si>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</si>
  <si>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</si>
  <si>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</si>
  <si>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</si>
  <si>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</si>
  <si>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</si>
  <si>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</si>
  <si>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</si>
  <si>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</si>
  <si>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</si>
  <si>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</si>
  <si>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</si>
  <si>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</si>
  <si>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</si>
  <si>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</si>
  <si>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</si>
  <si>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</si>
  <si>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</si>
  <si>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</si>
  <si>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</si>
  <si>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</si>
  <si>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</si>
  <si>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</si>
  <si>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</si>
  <si>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</si>
  <si>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</si>
  <si>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</si>
  <si>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</si>
  <si>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</si>
  <si>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</si>
  <si>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</si>
  <si>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</si>
  <si>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</si>
  <si>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</si>
  <si>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</si>
  <si>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</si>
  <si>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</si>
  <si>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</si>
  <si>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</si>
  <si>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</si>
  <si>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</si>
  <si>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</si>
  <si>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</si>
  <si>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</si>
  <si>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</si>
  <si>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</si>
  <si>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</si>
  <si>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</si>
  <si>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</si>
  <si>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</si>
  <si>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</si>
  <si>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</si>
  <si>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</si>
  <si>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</si>
  <si>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</si>
  <si>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</si>
  <si>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</si>
  <si>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</si>
  <si>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</si>
  <si>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</si>
  <si>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</si>
  <si>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</si>
  <si>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</si>
  <si>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</si>
  <si>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</si>
  <si>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</si>
  <si>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</si>
  <si>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</si>
  <si>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</si>
  <si>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</si>
  <si>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</si>
  <si>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</si>
  <si>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</si>
  <si>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</si>
  <si>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</si>
  <si>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</si>
  <si>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</si>
  <si>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</si>
  <si>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</si>
  <si>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</si>
  <si>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</si>
  <si>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</si>
  <si>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</si>
  <si>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</si>
  <si>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</si>
  <si>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</si>
  <si>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</si>
  <si>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</si>
  <si>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</si>
  <si>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</si>
  <si>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</si>
  <si>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</si>
  <si>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</si>
  <si>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</si>
  <si>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</si>
  <si>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</si>
  <si>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</si>
  <si>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</si>
  <si>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</si>
  <si>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</si>
  <si>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</si>
  <si>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</si>
  <si>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</si>
  <si>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</si>
  <si>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</si>
  <si>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</si>
  <si>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</si>
  <si>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</si>
  <si>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</si>
  <si>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</si>
  <si>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</si>
  <si>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</si>
  <si>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</si>
  <si>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</si>
  <si>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</si>
  <si>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</si>
  <si>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</si>
  <si>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</si>
  <si>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</si>
  <si>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</si>
  <si>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</si>
  <si>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</si>
  <si>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</si>
  <si>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</si>
  <si>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</si>
  <si>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</si>
  <si>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</si>
  <si>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</si>
  <si>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</si>
  <si>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</si>
  <si>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</si>
  <si>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</si>
  <si>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</si>
  <si>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</si>
  <si>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</si>
  <si>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</si>
  <si>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</si>
  <si>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</si>
  <si>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</si>
  <si>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</si>
  <si>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</si>
  <si>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</si>
  <si>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</si>
  <si>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</si>
  <si>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</si>
  <si>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</si>
  <si>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</si>
  <si>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</si>
  <si>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</si>
  <si>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</si>
  <si>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</si>
  <si>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</si>
  <si>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</si>
  <si>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</si>
  <si>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</si>
  <si>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</si>
  <si>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</si>
  <si>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</si>
  <si>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</si>
  <si>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</si>
  <si>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</si>
  <si>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</si>
  <si>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</si>
  <si>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</si>
  <si>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</si>
  <si>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</si>
  <si>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</si>
  <si>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</si>
  <si>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</si>
  <si>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</si>
  <si>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</si>
  <si>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</si>
  <si>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</si>
  <si>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</si>
  <si>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</si>
  <si>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</si>
  <si>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</si>
  <si>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</si>
  <si>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</si>
  <si>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</si>
  <si>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</si>
  <si>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</si>
  <si>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</si>
  <si>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</si>
  <si>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</si>
  <si>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</si>
  <si>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</si>
  <si>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</si>
  <si>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</si>
  <si>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</si>
  <si>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</si>
  <si>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</si>
  <si>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</si>
  <si>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</si>
  <si>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</si>
  <si>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</si>
  <si>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</si>
  <si>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</si>
  <si>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</si>
  <si>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</si>
  <si>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</si>
  <si>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</si>
  <si>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</si>
  <si>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</si>
  <si>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</si>
  <si>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</si>
  <si>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</si>
  <si>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</si>
  <si>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</si>
  <si>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</si>
  <si>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</si>
  <si>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</si>
  <si>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</si>
  <si>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Fisk Alloy, Inc.</t>
  </si>
  <si>
    <t>32470</t>
  </si>
  <si>
    <t>iPoint Conflict Minerals Platform</t>
  </si>
  <si>
    <t>10 Thomas Road N., Hawthorne, NJ 07507</t>
  </si>
  <si>
    <t>Joe Rodriguez</t>
  </si>
  <si>
    <t>joe.rodriguez@fiskalloy.com</t>
  </si>
  <si>
    <t>973-825-8466</t>
  </si>
  <si>
    <t>Jim Mentekidis</t>
  </si>
  <si>
    <t>VP Production Management</t>
  </si>
  <si>
    <t>jim.mentekidis@fiskalloy.com</t>
  </si>
  <si>
    <t>973-825-8439</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</si>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</sst>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0" fillId="0" borderId="0" xfId="0" applyFill="1"/>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7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33.75">
      <c r="A13" s="302"/>
      <c r="B13" s="2">
        <v>1</v>
      </c>
      <c r="C13" s="27" t="s">
        <v>1057</v>
      </c>
      <c r="D13" s="28" t="s">
        <v>847</v>
      </c>
      <c r="E13" s="163" t="s">
        <v>824</v>
      </c>
      <c r="F13" s="163"/>
      <c r="G13" s="25"/>
    </row>
    <row r="14" spans="1:7" ht="33.75">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45" customHeight="1">
      <c r="A29" s="302"/>
      <c r="B29" s="315"/>
      <c r="C29" s="309"/>
      <c r="D29" s="312"/>
      <c r="E29" s="300"/>
      <c r="F29" s="165" t="s">
        <v>57</v>
      </c>
      <c r="G29" s="25"/>
    </row>
    <row r="30" spans="1:7" ht="62.4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4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26.75">
      <c r="A36" s="302"/>
      <c r="B36" s="316"/>
      <c r="C36" s="310"/>
      <c r="D36" s="313"/>
      <c r="E36" s="301"/>
      <c r="F36" s="166" t="s">
        <v>65</v>
      </c>
      <c r="G36" s="25"/>
    </row>
    <row r="37" spans="1:7" ht="112.5">
      <c r="A37" s="302"/>
      <c r="B37" s="141">
        <v>3.01</v>
      </c>
      <c r="C37" s="142" t="s">
        <v>66</v>
      </c>
      <c r="D37" s="28" t="s">
        <v>2203</v>
      </c>
      <c r="E37" s="167" t="s">
        <v>1294</v>
      </c>
      <c r="F37" s="168" t="s">
        <v>1396</v>
      </c>
      <c r="G37" s="25"/>
    </row>
    <row r="38" spans="1:7" ht="101.25">
      <c r="A38" s="302"/>
      <c r="B38" s="141">
        <v>3.02</v>
      </c>
      <c r="C38" s="142" t="s">
        <v>1326</v>
      </c>
      <c r="D38" s="28" t="s">
        <v>2204</v>
      </c>
      <c r="E38" s="167" t="s">
        <v>1341</v>
      </c>
      <c r="F38" s="168" t="s">
        <v>1397</v>
      </c>
      <c r="G38" s="25"/>
    </row>
    <row r="39" spans="1:7" ht="101.25">
      <c r="A39" s="302"/>
      <c r="B39" s="150">
        <v>4</v>
      </c>
      <c r="C39" s="149" t="s">
        <v>1492</v>
      </c>
      <c r="D39" s="28" t="s">
        <v>2205</v>
      </c>
      <c r="E39" s="27" t="s">
        <v>2151</v>
      </c>
      <c r="F39" s="27" t="s">
        <v>1493</v>
      </c>
      <c r="G39" s="25"/>
    </row>
    <row r="40" spans="1:7" ht="56.25">
      <c r="A40" s="302"/>
      <c r="B40" s="141">
        <v>4.01</v>
      </c>
      <c r="C40" s="149" t="s">
        <v>1492</v>
      </c>
      <c r="D40" s="28" t="s">
        <v>2207</v>
      </c>
      <c r="E40" s="27" t="s">
        <v>2163</v>
      </c>
      <c r="F40" s="27" t="s">
        <v>2167</v>
      </c>
      <c r="G40" s="25"/>
    </row>
    <row r="41" spans="1:7" ht="56.25">
      <c r="A41" s="302"/>
      <c r="B41" s="141" t="s">
        <v>2194</v>
      </c>
      <c r="C41" s="149" t="s">
        <v>1492</v>
      </c>
      <c r="D41" s="28" t="s">
        <v>2206</v>
      </c>
      <c r="E41" s="27" t="s">
        <v>2197</v>
      </c>
      <c r="F41" s="27" t="s">
        <v>2195</v>
      </c>
      <c r="G41" s="25"/>
    </row>
    <row r="42" spans="1:7" ht="56.25">
      <c r="A42" s="302"/>
      <c r="B42" s="141" t="s">
        <v>2228</v>
      </c>
      <c r="C42" s="149" t="s">
        <v>1492</v>
      </c>
      <c r="D42" s="28" t="s">
        <v>2233</v>
      </c>
      <c r="E42" s="27" t="s">
        <v>2196</v>
      </c>
      <c r="F42" s="27" t="s">
        <v>2229</v>
      </c>
      <c r="G42" s="25"/>
    </row>
    <row r="43" spans="1:7" ht="123.75">
      <c r="A43" s="302"/>
      <c r="B43" s="160">
        <v>4.0999999999999996</v>
      </c>
      <c r="C43" s="149" t="s">
        <v>2232</v>
      </c>
      <c r="D43" s="161">
        <v>42867</v>
      </c>
      <c r="E43" s="169" t="s">
        <v>2235</v>
      </c>
      <c r="F43" s="27" t="s">
        <v>2234</v>
      </c>
      <c r="G43" s="25"/>
    </row>
    <row r="44" spans="1:7" ht="78.75">
      <c r="A44" s="302"/>
      <c r="B44" s="160">
        <v>4.2</v>
      </c>
      <c r="C44" s="149" t="s">
        <v>2232</v>
      </c>
      <c r="D44" s="161">
        <v>42704</v>
      </c>
      <c r="E44" s="169" t="s">
        <v>2431</v>
      </c>
      <c r="F44" s="27" t="s">
        <v>2406</v>
      </c>
      <c r="G44" s="25"/>
    </row>
    <row r="45" spans="1:7" ht="157.5">
      <c r="A45" s="302"/>
      <c r="B45" s="202">
        <v>5</v>
      </c>
      <c r="C45" s="149" t="s">
        <v>2232</v>
      </c>
      <c r="D45" s="161">
        <v>42867</v>
      </c>
      <c r="E45" s="169" t="s">
        <v>12652</v>
      </c>
      <c r="F45" s="27" t="s">
        <v>12374</v>
      </c>
      <c r="G45" s="25"/>
    </row>
    <row r="46" spans="1:7" ht="45">
      <c r="A46" s="302"/>
      <c r="B46" s="160">
        <v>5.01</v>
      </c>
      <c r="C46" s="149" t="s">
        <v>2232</v>
      </c>
      <c r="D46" s="161">
        <v>42907</v>
      </c>
      <c r="E46" s="169" t="s">
        <v>15329</v>
      </c>
      <c r="F46" s="27" t="s">
        <v>12374</v>
      </c>
      <c r="G46" s="25"/>
    </row>
    <row r="47" spans="1:7" ht="67.5">
      <c r="A47" s="302"/>
      <c r="B47" s="160">
        <v>5.0999999999999996</v>
      </c>
      <c r="C47" s="149" t="s">
        <v>2232</v>
      </c>
      <c r="D47" s="161">
        <v>43070</v>
      </c>
      <c r="E47" s="169" t="s">
        <v>12862</v>
      </c>
      <c r="F47" s="27" t="s">
        <v>12863</v>
      </c>
      <c r="G47" s="25"/>
    </row>
    <row r="48" spans="1:7" ht="56.25">
      <c r="A48" s="302"/>
      <c r="B48" s="160">
        <v>5.1100000000000003</v>
      </c>
      <c r="C48" s="149" t="s">
        <v>13097</v>
      </c>
      <c r="D48" s="161">
        <v>43217</v>
      </c>
      <c r="E48" s="169" t="s">
        <v>13199</v>
      </c>
      <c r="F48" s="27" t="s">
        <v>13124</v>
      </c>
      <c r="G48" s="25"/>
    </row>
    <row r="49" spans="1:7" ht="56.25">
      <c r="A49" s="302"/>
      <c r="B49" s="160">
        <v>5.12</v>
      </c>
      <c r="C49" s="149" t="s">
        <v>13097</v>
      </c>
      <c r="D49" s="161">
        <v>43581</v>
      </c>
      <c r="E49" s="169" t="s">
        <v>13199</v>
      </c>
      <c r="F49" s="27" t="s">
        <v>13741</v>
      </c>
      <c r="G49" s="25"/>
    </row>
    <row r="50" spans="1:7" ht="78.75">
      <c r="A50" s="302"/>
      <c r="B50" s="202">
        <v>6</v>
      </c>
      <c r="C50" s="149" t="s">
        <v>13097</v>
      </c>
      <c r="D50" s="161">
        <v>43964</v>
      </c>
      <c r="E50" s="169" t="s">
        <v>13953</v>
      </c>
      <c r="F50" s="27" t="s">
        <v>13744</v>
      </c>
      <c r="G50" s="25"/>
    </row>
    <row r="51" spans="1:7" ht="45">
      <c r="A51" s="302"/>
      <c r="B51" s="160">
        <v>6.01</v>
      </c>
      <c r="C51" s="149" t="s">
        <v>13097</v>
      </c>
      <c r="D51" s="161">
        <v>43970</v>
      </c>
      <c r="E51" s="169" t="s">
        <v>15330</v>
      </c>
      <c r="F51" s="169" t="s">
        <v>13744</v>
      </c>
      <c r="G51" s="25"/>
    </row>
    <row r="52" spans="1:7" ht="45">
      <c r="A52" s="302"/>
      <c r="B52" s="160">
        <v>6.1</v>
      </c>
      <c r="C52" s="149" t="s">
        <v>13097</v>
      </c>
      <c r="D52" s="161">
        <v>44314</v>
      </c>
      <c r="E52" s="169" t="s">
        <v>15323</v>
      </c>
      <c r="F52" s="169" t="s">
        <v>14913</v>
      </c>
      <c r="G52" s="25"/>
    </row>
    <row r="53" spans="1:7" ht="45">
      <c r="A53" s="302"/>
      <c r="B53" s="160">
        <v>6.2</v>
      </c>
      <c r="C53" s="149" t="s">
        <v>13097</v>
      </c>
      <c r="D53" s="161">
        <v>44678</v>
      </c>
      <c r="E53" s="169" t="s">
        <v>15323</v>
      </c>
      <c r="F53" s="169" t="s">
        <v>15322</v>
      </c>
      <c r="G53" s="25"/>
    </row>
    <row r="54" spans="1:7" ht="45">
      <c r="A54" s="302"/>
      <c r="B54" s="160">
        <v>6.21</v>
      </c>
      <c r="C54" s="149" t="s">
        <v>13097</v>
      </c>
      <c r="D54" s="161">
        <v>44687</v>
      </c>
      <c r="E54" s="169" t="s">
        <v>15331</v>
      </c>
      <c r="F54" s="169" t="s">
        <v>15322</v>
      </c>
      <c r="G54" s="25"/>
    </row>
    <row r="55" spans="1:7" ht="45">
      <c r="A55" s="302"/>
      <c r="B55" s="160">
        <v>6.22</v>
      </c>
      <c r="C55" s="149" t="s">
        <v>13097</v>
      </c>
      <c r="D55" s="275">
        <v>44692</v>
      </c>
      <c r="E55" s="169" t="s">
        <v>15330</v>
      </c>
      <c r="F55" s="169" t="s">
        <v>15322</v>
      </c>
      <c r="G55" s="25"/>
    </row>
    <row r="56" spans="1:7" ht="56.25">
      <c r="A56" s="302"/>
      <c r="B56" s="202">
        <v>6.3</v>
      </c>
      <c r="C56" s="149" t="s">
        <v>13097</v>
      </c>
      <c r="D56" s="275">
        <v>45051</v>
      </c>
      <c r="E56" s="169" t="s">
        <v>15590</v>
      </c>
      <c r="F56" s="169" t="s">
        <v>15371</v>
      </c>
      <c r="G56" s="25"/>
    </row>
    <row r="57" spans="1:7" ht="45">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450000000000003" customHeight="1">
      <c r="A59" s="302"/>
      <c r="B59" s="202">
        <v>6.5</v>
      </c>
      <c r="C59" s="149" t="s">
        <v>13097</v>
      </c>
      <c r="D59" s="275">
        <v>45772</v>
      </c>
      <c r="E59" s="169" t="s">
        <v>15669</v>
      </c>
      <c r="F59" s="169" t="s">
        <v>15720</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96" t="s">
        <v>15822</v>
      </c>
      <c r="E16" s="396"/>
      <c r="F16" s="396"/>
      <c r="G16" s="396"/>
      <c r="H16" s="396"/>
      <c r="I16" s="396"/>
      <c r="J16" s="396"/>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96" t="s">
        <v>15826</v>
      </c>
      <c r="E20" s="396"/>
      <c r="F20" s="396"/>
      <c r="G20" s="396"/>
      <c r="H20" s="396"/>
      <c r="I20" s="396"/>
      <c r="J20" s="396"/>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78" t="s">
        <v>15827</v>
      </c>
      <c r="E21" s="379"/>
      <c r="F21" s="379"/>
      <c r="G21" s="379"/>
      <c r="H21" s="379"/>
      <c r="I21" s="379"/>
      <c r="J21" s="380"/>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1">
        <v>45772</v>
      </c>
      <c r="E22" s="382"/>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3" t="str">
        <f ca="1">OFFSET(L!$C$1,MATCH("Declaration"&amp;ADDRESS(ROW(),COLUMN(),4),L!$A:$A,0)-1,SL,,)</f>
        <v>Answer the following questions 1 - 8 based on the declaration scope indicated above</v>
      </c>
      <c r="C24" s="383"/>
      <c r="D24" s="383"/>
      <c r="E24" s="383"/>
      <c r="F24" s="383"/>
      <c r="G24" s="383"/>
      <c r="H24" s="383"/>
      <c r="I24" s="383"/>
      <c r="J24" s="38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15828</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15828</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476</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54"/>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476</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476</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476</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
      </c>
    </row>
    <row r="103" spans="2:7" ht="15.75" hidden="1">
      <c r="B103" s="236" t="s">
        <v>2435</v>
      </c>
      <c r="D103" s="282" t="str">
        <f>IF(AND(OR($D$28="Yes",$D$28=""),OR($D$34="Yes",$D$34="")),"No","")</f>
        <v>No</v>
      </c>
      <c r="E103" s="282" t="str">
        <f>IF(AND(OR($D$27="Yes",$D$27=""),OR($D$33="Yes",$D$33="")),"Greater than 90%","")</f>
        <v>Greater than 90%</v>
      </c>
      <c r="G103" s="282" t="str">
        <f>IF(OR($D$29="Yes",$D$29=""),"No","")</f>
        <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6" sqref="C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4" t="str">
        <f ca="1">OFFSET(L!$C$1,MATCH("Smelter List"&amp;ADDRESS(ROW(),COLUMN(),4),L!$A:$A,0)-1,SL,,)</f>
        <v>Link to "RMAP Conformant Smelter List"</v>
      </c>
      <c r="K2" s="385"/>
      <c r="L2" s="385"/>
      <c r="M2" s="385"/>
      <c r="N2" s="385"/>
      <c r="O2" s="385"/>
      <c r="P2" s="195"/>
      <c r="Q2" s="196"/>
      <c r="R2" s="197"/>
      <c r="S2" s="197"/>
      <c r="T2" s="197"/>
      <c r="AH2" s="145" t="s">
        <v>475</v>
      </c>
    </row>
    <row r="3" spans="1:34" s="221" customFormat="1" ht="177" customHeight="1">
      <c r="A3" s="171"/>
      <c r="B3" s="38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6"/>
      <c r="D3" s="386"/>
      <c r="E3" s="386"/>
      <c r="F3" s="222"/>
      <c r="G3" s="387" t="str">
        <f ca="1">OFFSET(L!$C$1,MATCH("General"&amp;"Cpy",L!$A:$A,0)-1,SL,,)</f>
        <v>© 2025 Responsible Minerals Initiative. All rights reserved.</v>
      </c>
      <c r="H3" s="387"/>
      <c r="I3" s="388"/>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c r="B5" s="182" t="s">
        <v>1098</v>
      </c>
      <c r="C5" s="186" t="s">
        <v>884</v>
      </c>
      <c r="D5" s="230"/>
      <c r="E5" s="182" t="str">
        <f ca="1">IF(ISERROR($V5),"",OFFSET('Smelter Look-up'!$D$4,$V5-4,0)&amp;"")</f>
        <v>CANADA</v>
      </c>
      <c r="F5" s="182" t="str">
        <f ca="1">IF(ISERROR($V5),"",OFFSET('Smelter Look-up'!$E$4,$V5-4,0))</f>
        <v>CID001534</v>
      </c>
      <c r="G5" s="182" t="str">
        <f ca="1">IF(C5=$X$4,IF(ISERROR($V5),"Enter smelter details","RMI"),IF(ISERROR($V5),"",OFFSET('Smelter Look-up'!$F$4,$V5-4,0)))</f>
        <v>RMI</v>
      </c>
      <c r="H5" s="183">
        <f ca="1">IF(ISERROR($V5),"",OFFSET('Smelter Look-up'!$G$4,$V5-4,0))</f>
        <v>0</v>
      </c>
      <c r="I5" s="184" t="str">
        <f ca="1">IF(ISERROR($V5),"",OFFSET('Smelter Look-up'!$H$4,$V5-4,0))</f>
        <v>Ottawa</v>
      </c>
      <c r="J5" s="184" t="str">
        <f ca="1">IF(ISERROR($V5),"",OFFSET('Smelter Look-up'!$I$4,$V5-4,0))</f>
        <v>Ontario</v>
      </c>
      <c r="K5" s="224"/>
      <c r="L5" s="224"/>
      <c r="M5" s="224"/>
      <c r="N5" s="224"/>
      <c r="O5" s="224"/>
      <c r="P5" s="185"/>
      <c r="Q5" s="225"/>
      <c r="R5" s="182" t="str">
        <f ca="1">IF(ISERROR($V5),"",OFFSET('Smelter Look-up'!$C$4,$V5-4,0)&amp;"")</f>
        <v>Royal Canadian Mint</v>
      </c>
      <c r="S5" s="181" t="str">
        <f ca="1">IF(B5="","",IF(ISERROR(MATCH($E5,CL,0)),"Unknown",INDIRECT("'C'!$A$"&amp;MATCH($E5,CL,0)+1)))</f>
        <v>CA</v>
      </c>
      <c r="T5" s="181" t="str">
        <f ca="1">IF(B5="","",IF(ISERROR(MATCH($J5,SorP!$B$1:$B$6226,0)),"",INDIRECT("'SorP'!$A$"&amp;MATCH($S5&amp;$J5,SorP!C:C,0))))</f>
        <v>CA-ON</v>
      </c>
      <c r="U5" s="201"/>
      <c r="V5" s="226">
        <f>IF(C5="",NA(),IF(OR(C5="Smelter not listed",C5="Smelter not yet identified"),MATCH($B5&amp;$D5,'Smelter Look-up'!$J:$J,0),MATCH($B5&amp;$C5,'Smelter Look-up'!$J:$J,0)))</f>
        <v>229</v>
      </c>
      <c r="X5" s="227">
        <f t="shared" ref="X5" ca="1" si="0">IF(AND(C5="Smelter not listed",OR(LEN(D5)=0,LEN(E5)=0)),1,0)</f>
        <v>0</v>
      </c>
      <c r="AB5" s="228" t="str">
        <f t="shared" ref="AB5" si="1">B5&amp;C5</f>
        <v>GoldRoyal Canadian Mint</v>
      </c>
    </row>
    <row r="6" spans="1:34" s="227" customFormat="1" ht="20.100000000000001" customHeight="1">
      <c r="A6" s="262"/>
      <c r="B6" s="182" t="s">
        <v>1099</v>
      </c>
      <c r="C6" s="186" t="s">
        <v>1003</v>
      </c>
      <c r="D6" s="230"/>
      <c r="E6" s="182" t="str">
        <f ca="1">IF(ISERROR($V6),"",OFFSET('Smelter Look-up'!$D$4,$V6-4,0)&amp;"")</f>
        <v>PERU</v>
      </c>
      <c r="F6" s="182" t="str">
        <f ca="1">IF(ISERROR($V6),"",OFFSET('Smelter Look-up'!$E$4,$V6-4,0))</f>
        <v>CID001182</v>
      </c>
      <c r="G6" s="182" t="str">
        <f ca="1">IF(C6=$X$4,IF(ISERROR($V6),"Enter smelter details","RMI"),IF(ISERROR($V6),"",OFFSET('Smelter Look-up'!$F$4,$V6-4,0)))</f>
        <v>RMI</v>
      </c>
      <c r="H6" s="183">
        <f ca="1">IF(ISERROR($V6),"",OFFSET('Smelter Look-up'!$G$4,$V6-4,0))</f>
        <v>0</v>
      </c>
      <c r="I6" s="184" t="str">
        <f ca="1">IF(ISERROR($V6),"",OFFSET('Smelter Look-up'!$H$4,$V6-4,0))</f>
        <v>Paracas</v>
      </c>
      <c r="J6" s="184" t="str">
        <f ca="1">IF(ISERROR($V6),"",OFFSET('Smelter Look-up'!$I$4,$V6-4,0))</f>
        <v>Ika</v>
      </c>
      <c r="K6" s="224"/>
      <c r="L6" s="224"/>
      <c r="M6" s="224"/>
      <c r="N6" s="224"/>
      <c r="O6" s="224"/>
      <c r="P6" s="185"/>
      <c r="Q6" s="225"/>
      <c r="R6" s="182" t="str">
        <f ca="1">IF(ISERROR($V6),"",OFFSET('Smelter Look-up'!$C$4,$V6-4,0)&amp;"")</f>
        <v>Minsur</v>
      </c>
      <c r="S6" s="181" t="str">
        <f t="shared" ref="S6:S37" ca="1" si="2">IF(B6="","",IF(ISERROR(MATCH($E6,CL,0)),"Unknown",INDIRECT("'C'!$A$"&amp;MATCH($E6,CL,0)+1)))</f>
        <v>PE</v>
      </c>
      <c r="T6" s="181" t="str">
        <f ca="1">IF(B6="","",IF(ISERROR(MATCH($J6,SorP!$B$1:$B$6226,0)),"",INDIRECT("'SorP'!$A$"&amp;MATCH($S6&amp;$J6,SorP!C:C,0))))</f>
        <v>PE-ICA</v>
      </c>
      <c r="U6" s="201"/>
      <c r="V6" s="226">
        <f>IF(C6="",NA(),IF(OR(C6="Smelter not listed",C6="Smelter not yet identified"),MATCH($B6&amp;$D6,'Smelter Look-up'!$J:$J,0),MATCH($B6&amp;$C6,'Smelter Look-up'!$J:$J,0)))</f>
        <v>481</v>
      </c>
      <c r="X6" s="227">
        <f t="shared" ref="X6:X37" ca="1" si="3">IF(AND(C6="Smelter not listed",OR(LEN(D6)=0,LEN(E6)=0)),1,0)</f>
        <v>0</v>
      </c>
      <c r="AB6" s="228" t="str">
        <f t="shared" ref="AB6:AB37" si="4">B6&amp;C6</f>
        <v>TinMinsur</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24045AF-1387-4695-B3A7-4B4609C6B769}"/>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9" t="str">
        <f ca="1">OFFSET(L!$C$1,MATCH("Checker"&amp;ADDRESS(ROW(),COLUMN(),4),L!$A:$A,0)-1,SL,,)</f>
        <v>To ensure all required fields have been populated before submitting to your customers review form for any line items highlighted in red</v>
      </c>
      <c r="B1" s="389"/>
      <c r="C1" s="389"/>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Fisk Alloy, Inc.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Joe Rodriguez</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joe.rodriguez@fiskalloy.com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973-825-8466</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Jim Mentekidis</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jim.mentekidis@fiskalloy.com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45772</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1" t="str">
        <f ca="1">OFFSET(L!$C$1,MATCH("Product List"&amp;ADDRESS(ROW(),COLUMN(),4),L!$A:$A,0)-1,SL,,)</f>
        <v>Completion required only if reporting level "Product (or List of Products)" selected on the 'Declaration' worksheet.</v>
      </c>
      <c r="B1" s="392"/>
      <c r="C1" s="392"/>
      <c r="D1" s="392"/>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0" t="s">
        <v>869</v>
      </c>
      <c r="C4" s="390"/>
      <c r="D4" s="390"/>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3" t="str">
        <f ca="1">OFFSET(L!$C$1,MATCH("General"&amp;"Cpy",L!$A:$A,0)-1,SL,,)</f>
        <v>© 2025 Responsible Minerals Initiative. All rights reserved.</v>
      </c>
      <c r="C2006" s="393"/>
      <c r="D2006" s="393"/>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4"/>
      <c r="C1" s="394"/>
      <c r="D1" s="394"/>
      <c r="E1" s="394"/>
      <c r="F1" s="394"/>
      <c r="G1" s="394"/>
    </row>
    <row r="2" spans="1:11">
      <c r="A2" s="395"/>
      <c r="B2" s="395"/>
      <c r="C2" s="395"/>
      <c r="D2" s="395"/>
      <c r="E2" s="395"/>
      <c r="F2" s="395"/>
      <c r="G2" s="395"/>
      <c r="H2" s="395"/>
      <c r="I2" s="395"/>
    </row>
    <row r="3" spans="1:11">
      <c r="A3" s="395"/>
      <c r="B3" s="395"/>
      <c r="C3" s="395"/>
      <c r="D3" s="395"/>
      <c r="E3" s="395"/>
      <c r="F3" s="395"/>
      <c r="G3" s="395"/>
      <c r="H3" s="395"/>
      <c r="I3" s="395"/>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6FFFCB0-6AA2-4937-9C16-4E844575E8A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BE67560-D0A0-48DC-8BB4-79982BAB50B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Rodriguez, Joe</cp:lastModifiedBy>
  <cp:lastPrinted>2015-04-21T20:47:43Z</cp:lastPrinted>
  <dcterms:created xsi:type="dcterms:W3CDTF">2010-06-21T21:00:23Z</dcterms:created>
  <dcterms:modified xsi:type="dcterms:W3CDTF">2025-04-30T18:38:52Z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